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Users\jkucera\Documents\Stavby\Skládka Stěpánovice-1.částIV.et,rekultivace 2.částIII.et\"/>
    </mc:Choice>
  </mc:AlternateContent>
  <xr:revisionPtr revIDLastSave="0" documentId="8_{F32F0057-B87F-49EA-8B8C-633EB4437B73}" xr6:coauthVersionLast="47" xr6:coauthVersionMax="47" xr10:uidLastSave="{00000000-0000-0000-0000-000000000000}"/>
  <bookViews>
    <workbookView xWindow="-120" yWindow="-120" windowWidth="25440" windowHeight="15390" activeTab="1" xr2:uid="{00000000-000D-0000-FFFF-FFFF00000000}"/>
  </bookViews>
  <sheets>
    <sheet name="Rekapitulace stavby" sheetId="1" r:id="rId1"/>
    <sheet name="SO 01 - Terénní úpravy - ..." sheetId="2" r:id="rId2"/>
    <sheet name="SO 02 - Zemní hráz - 1. část" sheetId="3" r:id="rId3"/>
    <sheet name="SO 03 - Těsnění podloží -..." sheetId="4" r:id="rId4"/>
    <sheet name="SO 04 - Drenáže - 1. část" sheetId="5" r:id="rId5"/>
    <sheet name="SO 05 - Venkovní osvětlen..." sheetId="6" r:id="rId6"/>
    <sheet name="SO 06 - Záchytný příkop -..." sheetId="7" r:id="rId7"/>
    <sheet name="SO 07 - Oplocení - 1. část" sheetId="8" r:id="rId8"/>
    <sheet name="SO 08 - Provozní komunika..." sheetId="9" r:id="rId9"/>
    <sheet name="SO 09 - Výtlak - 1. část" sheetId="10" r:id="rId10"/>
    <sheet name="SO 10 - Spodní drenáž - 1..." sheetId="11" r:id="rId11"/>
    <sheet name="VON - Vedlejší a ostatní ..." sheetId="12" r:id="rId12"/>
  </sheets>
  <definedNames>
    <definedName name="_xlnm._FilterDatabase" localSheetId="1" hidden="1">'SO 01 - Terénní úpravy - ...'!$C$120:$K$312</definedName>
    <definedName name="_xlnm._FilterDatabase" localSheetId="2" hidden="1">'SO 02 - Zemní hráz - 1. část'!$C$118:$K$194</definedName>
    <definedName name="_xlnm._FilterDatabase" localSheetId="3" hidden="1">'SO 03 - Těsnění podloží -...'!$C$121:$K$200</definedName>
    <definedName name="_xlnm._FilterDatabase" localSheetId="4" hidden="1">'SO 04 - Drenáže - 1. část'!$C$125:$K$463</definedName>
    <definedName name="_xlnm._FilterDatabase" localSheetId="5" hidden="1">'SO 05 - Venkovní osvětlen...'!$C$117:$K$272</definedName>
    <definedName name="_xlnm._FilterDatabase" localSheetId="6" hidden="1">'SO 06 - Záchytný příkop -...'!$C$121:$K$213</definedName>
    <definedName name="_xlnm._FilterDatabase" localSheetId="7" hidden="1">'SO 07 - Oplocení - 1. část'!$C$119:$K$179</definedName>
    <definedName name="_xlnm._FilterDatabase" localSheetId="8" hidden="1">'SO 08 - Provozní komunika...'!$C$119:$K$189</definedName>
    <definedName name="_xlnm._FilterDatabase" localSheetId="9" hidden="1">'SO 09 - Výtlak - 1. část'!$C$124:$K$301</definedName>
    <definedName name="_xlnm._FilterDatabase" localSheetId="10" hidden="1">'SO 10 - Spodní drenáž - 1...'!$C$120:$K$168</definedName>
    <definedName name="_xlnm._FilterDatabase" localSheetId="11" hidden="1">'VON - Vedlejší a ostatní ...'!$C$119:$K$152</definedName>
    <definedName name="_xlnm.Print_Titles" localSheetId="0">'Rekapitulace stavby'!$92:$92</definedName>
    <definedName name="_xlnm.Print_Titles" localSheetId="1">'SO 01 - Terénní úpravy - ...'!$120:$120</definedName>
    <definedName name="_xlnm.Print_Titles" localSheetId="2">'SO 02 - Zemní hráz - 1. část'!$118:$118</definedName>
    <definedName name="_xlnm.Print_Titles" localSheetId="3">'SO 03 - Těsnění podloží -...'!$121:$121</definedName>
    <definedName name="_xlnm.Print_Titles" localSheetId="4">'SO 04 - Drenáže - 1. část'!$125:$125</definedName>
    <definedName name="_xlnm.Print_Titles" localSheetId="5">'SO 05 - Venkovní osvětlen...'!$117:$117</definedName>
    <definedName name="_xlnm.Print_Titles" localSheetId="6">'SO 06 - Záchytný příkop -...'!$121:$121</definedName>
    <definedName name="_xlnm.Print_Titles" localSheetId="7">'SO 07 - Oplocení - 1. část'!$119:$119</definedName>
    <definedName name="_xlnm.Print_Titles" localSheetId="8">'SO 08 - Provozní komunika...'!$119:$119</definedName>
    <definedName name="_xlnm.Print_Titles" localSheetId="9">'SO 09 - Výtlak - 1. část'!$124:$124</definedName>
    <definedName name="_xlnm.Print_Titles" localSheetId="10">'SO 10 - Spodní drenáž - 1...'!$120:$120</definedName>
    <definedName name="_xlnm.Print_Titles" localSheetId="11">'VON - Vedlejší a ostatní ...'!$119:$119</definedName>
    <definedName name="_xlnm.Print_Area" localSheetId="0">'Rekapitulace stavby'!$D$4:$AO$76,'Rekapitulace stavby'!$C$82:$AQ$106</definedName>
    <definedName name="_xlnm.Print_Area" localSheetId="1">'SO 01 - Terénní úpravy - ...'!$C$4:$J$76,'SO 01 - Terénní úpravy - ...'!$C$82:$J$102,'SO 01 - Terénní úpravy - ...'!$C$108:$K$312</definedName>
    <definedName name="_xlnm.Print_Area" localSheetId="2">'SO 02 - Zemní hráz - 1. část'!$C$4:$J$76,'SO 02 - Zemní hráz - 1. část'!$C$82:$J$100,'SO 02 - Zemní hráz - 1. část'!$C$106:$K$194</definedName>
    <definedName name="_xlnm.Print_Area" localSheetId="3">'SO 03 - Těsnění podloží -...'!$C$4:$J$76,'SO 03 - Těsnění podloží -...'!$C$82:$J$103,'SO 03 - Těsnění podloží -...'!$C$109:$K$200</definedName>
    <definedName name="_xlnm.Print_Area" localSheetId="4">'SO 04 - Drenáže - 1. část'!$C$4:$J$76,'SO 04 - Drenáže - 1. část'!$C$82:$J$107,'SO 04 - Drenáže - 1. část'!$C$113:$K$463</definedName>
    <definedName name="_xlnm.Print_Area" localSheetId="5">'SO 05 - Venkovní osvětlen...'!$C$4:$J$76,'SO 05 - Venkovní osvětlen...'!$C$82:$J$99,'SO 05 - Venkovní osvětlen...'!$C$105:$K$272</definedName>
    <definedName name="_xlnm.Print_Area" localSheetId="6">'SO 06 - Záchytný příkop -...'!$C$4:$J$76,'SO 06 - Záchytný příkop -...'!$C$82:$J$103,'SO 06 - Záchytný příkop -...'!$C$109:$K$213</definedName>
    <definedName name="_xlnm.Print_Area" localSheetId="7">'SO 07 - Oplocení - 1. část'!$C$4:$J$76,'SO 07 - Oplocení - 1. část'!$C$82:$J$101,'SO 07 - Oplocení - 1. část'!$C$107:$K$179</definedName>
    <definedName name="_xlnm.Print_Area" localSheetId="8">'SO 08 - Provozní komunika...'!$C$4:$J$76,'SO 08 - Provozní komunika...'!$C$82:$J$101,'SO 08 - Provozní komunika...'!$C$107:$K$189</definedName>
    <definedName name="_xlnm.Print_Area" localSheetId="9">'SO 09 - Výtlak - 1. část'!$C$4:$J$76,'SO 09 - Výtlak - 1. část'!$C$82:$J$106,'SO 09 - Výtlak - 1. část'!$C$112:$K$301</definedName>
    <definedName name="_xlnm.Print_Area" localSheetId="10">'SO 10 - Spodní drenáž - 1...'!$C$4:$J$76,'SO 10 - Spodní drenáž - 1...'!$C$82:$J$102,'SO 10 - Spodní drenáž - 1...'!$C$108:$K$168</definedName>
    <definedName name="_xlnm.Print_Area" localSheetId="11">'VON - Vedlejší a ostatní ...'!$C$4:$J$76,'VON - Vedlejší a ostatní ...'!$C$82:$J$101,'VON - Vedlejší a ostatní ...'!$C$107:$K$152</definedName>
  </definedNames>
  <calcPr calcId="191029"/>
</workbook>
</file>

<file path=xl/calcChain.xml><?xml version="1.0" encoding="utf-8"?>
<calcChain xmlns="http://schemas.openxmlformats.org/spreadsheetml/2006/main">
  <c r="J37" i="12" l="1"/>
  <c r="J36" i="12"/>
  <c r="AY105" i="1" s="1"/>
  <c r="J35" i="12"/>
  <c r="AX105" i="1" s="1"/>
  <c r="BI145" i="12"/>
  <c r="BH145" i="12"/>
  <c r="BG145" i="12"/>
  <c r="BF145" i="12"/>
  <c r="T145" i="12"/>
  <c r="R145" i="12"/>
  <c r="P145" i="12"/>
  <c r="BI141" i="12"/>
  <c r="BH141" i="12"/>
  <c r="BG141" i="12"/>
  <c r="BF141" i="12"/>
  <c r="T141" i="12"/>
  <c r="T140" i="12" s="1"/>
  <c r="R141" i="12"/>
  <c r="R140" i="12" s="1"/>
  <c r="P141" i="12"/>
  <c r="P140" i="12" s="1"/>
  <c r="BI136" i="12"/>
  <c r="BH136" i="12"/>
  <c r="BG136" i="12"/>
  <c r="BF136" i="12"/>
  <c r="T136" i="12"/>
  <c r="T135" i="12"/>
  <c r="R136" i="12"/>
  <c r="R135" i="12"/>
  <c r="P136" i="12"/>
  <c r="BI131" i="12"/>
  <c r="BH131" i="12"/>
  <c r="BG131" i="12"/>
  <c r="BF131" i="12"/>
  <c r="T131" i="12"/>
  <c r="R131" i="12"/>
  <c r="P131" i="12"/>
  <c r="BI127" i="12"/>
  <c r="BH127" i="12"/>
  <c r="BG127" i="12"/>
  <c r="BF127" i="12"/>
  <c r="T127" i="12"/>
  <c r="R127" i="12"/>
  <c r="P127" i="12"/>
  <c r="BI123" i="12"/>
  <c r="BH123" i="12"/>
  <c r="BG123" i="12"/>
  <c r="BF123" i="12"/>
  <c r="T123" i="12"/>
  <c r="R123" i="12"/>
  <c r="P123" i="12"/>
  <c r="J116" i="12"/>
  <c r="F116" i="12"/>
  <c r="F114" i="12"/>
  <c r="E112" i="12"/>
  <c r="J91" i="12"/>
  <c r="F91" i="12"/>
  <c r="F89" i="12"/>
  <c r="E87" i="12"/>
  <c r="J24" i="12"/>
  <c r="E24" i="12"/>
  <c r="J117" i="12" s="1"/>
  <c r="J23" i="12"/>
  <c r="J18" i="12"/>
  <c r="E18" i="12"/>
  <c r="F117" i="12" s="1"/>
  <c r="J17" i="12"/>
  <c r="J12" i="12"/>
  <c r="J89" i="12"/>
  <c r="E7" i="12"/>
  <c r="E85" i="12"/>
  <c r="J37" i="11"/>
  <c r="J36" i="11"/>
  <c r="AY104" i="1" s="1"/>
  <c r="J35" i="11"/>
  <c r="AX104" i="1" s="1"/>
  <c r="BI167" i="11"/>
  <c r="BH167" i="11"/>
  <c r="BG167" i="11"/>
  <c r="BF167" i="11"/>
  <c r="T167" i="11"/>
  <c r="T166" i="11" s="1"/>
  <c r="R167" i="11"/>
  <c r="R166" i="11" s="1"/>
  <c r="P167" i="11"/>
  <c r="P166" i="11" s="1"/>
  <c r="BI162" i="11"/>
  <c r="BH162" i="11"/>
  <c r="BG162" i="11"/>
  <c r="BF162" i="11"/>
  <c r="T162" i="11"/>
  <c r="R162" i="11"/>
  <c r="P162" i="11"/>
  <c r="BI158" i="11"/>
  <c r="BH158" i="11"/>
  <c r="BG158" i="11"/>
  <c r="BF158" i="11"/>
  <c r="T158" i="11"/>
  <c r="R158" i="11"/>
  <c r="P158" i="11"/>
  <c r="BI154" i="11"/>
  <c r="BH154" i="11"/>
  <c r="BG154" i="11"/>
  <c r="BF154" i="11"/>
  <c r="T154" i="11"/>
  <c r="R154" i="11"/>
  <c r="P154" i="11"/>
  <c r="BI149" i="11"/>
  <c r="BH149" i="11"/>
  <c r="BG149" i="11"/>
  <c r="BF149" i="11"/>
  <c r="T149" i="11"/>
  <c r="T148" i="11"/>
  <c r="R149" i="11"/>
  <c r="R148" i="11"/>
  <c r="P149" i="11"/>
  <c r="P148" i="11"/>
  <c r="BI144" i="11"/>
  <c r="BH144" i="11"/>
  <c r="BG144" i="11"/>
  <c r="BF144" i="11"/>
  <c r="T144" i="11"/>
  <c r="R144" i="11"/>
  <c r="P144" i="11"/>
  <c r="BI140" i="11"/>
  <c r="BH140" i="11"/>
  <c r="BG140" i="11"/>
  <c r="BF140" i="11"/>
  <c r="T140" i="11"/>
  <c r="R140" i="11"/>
  <c r="P140" i="11"/>
  <c r="BI136" i="11"/>
  <c r="BH136" i="11"/>
  <c r="BG136" i="11"/>
  <c r="BF136" i="11"/>
  <c r="T136" i="11"/>
  <c r="R136" i="11"/>
  <c r="P136" i="11"/>
  <c r="BI132" i="11"/>
  <c r="BH132" i="11"/>
  <c r="BG132" i="11"/>
  <c r="BF132" i="11"/>
  <c r="T132" i="11"/>
  <c r="R132" i="11"/>
  <c r="P132" i="11"/>
  <c r="BI128" i="11"/>
  <c r="BH128" i="11"/>
  <c r="BG128" i="11"/>
  <c r="BF128" i="11"/>
  <c r="T128" i="11"/>
  <c r="R128" i="11"/>
  <c r="P128" i="11"/>
  <c r="BI124" i="11"/>
  <c r="BH124" i="11"/>
  <c r="BG124" i="11"/>
  <c r="BF124" i="11"/>
  <c r="T124" i="11"/>
  <c r="R124" i="11"/>
  <c r="P124" i="11"/>
  <c r="J117" i="11"/>
  <c r="F117" i="11"/>
  <c r="F115" i="11"/>
  <c r="E113" i="11"/>
  <c r="J91" i="11"/>
  <c r="F91" i="11"/>
  <c r="F89" i="11"/>
  <c r="E87" i="11"/>
  <c r="J24" i="11"/>
  <c r="E24" i="11"/>
  <c r="J118" i="11" s="1"/>
  <c r="J23" i="11"/>
  <c r="J18" i="11"/>
  <c r="E18" i="11"/>
  <c r="F118" i="11" s="1"/>
  <c r="J17" i="11"/>
  <c r="J12" i="11"/>
  <c r="J89" i="11"/>
  <c r="E7" i="11"/>
  <c r="E111" i="11"/>
  <c r="J37" i="10"/>
  <c r="J36" i="10"/>
  <c r="AY103" i="1" s="1"/>
  <c r="J35" i="10"/>
  <c r="AX103" i="1" s="1"/>
  <c r="BI298" i="10"/>
  <c r="BH298" i="10"/>
  <c r="BG298" i="10"/>
  <c r="BF298" i="10"/>
  <c r="T298" i="10"/>
  <c r="R298" i="10"/>
  <c r="P298" i="10"/>
  <c r="BI296" i="10"/>
  <c r="BH296" i="10"/>
  <c r="BG296" i="10"/>
  <c r="BF296" i="10"/>
  <c r="T296" i="10"/>
  <c r="R296" i="10"/>
  <c r="P296" i="10"/>
  <c r="BI292" i="10"/>
  <c r="BH292" i="10"/>
  <c r="BG292" i="10"/>
  <c r="BF292" i="10"/>
  <c r="T292" i="10"/>
  <c r="R292" i="10"/>
  <c r="P292" i="10"/>
  <c r="BI290" i="10"/>
  <c r="BH290" i="10"/>
  <c r="BG290" i="10"/>
  <c r="BF290" i="10"/>
  <c r="T290" i="10"/>
  <c r="R290" i="10"/>
  <c r="P290" i="10"/>
  <c r="BI286" i="10"/>
  <c r="BH286" i="10"/>
  <c r="BG286" i="10"/>
  <c r="BF286" i="10"/>
  <c r="T286" i="10"/>
  <c r="R286" i="10"/>
  <c r="P286" i="10"/>
  <c r="BI282" i="10"/>
  <c r="BH282" i="10"/>
  <c r="BG282" i="10"/>
  <c r="BF282" i="10"/>
  <c r="T282" i="10"/>
  <c r="R282" i="10"/>
  <c r="P282" i="10"/>
  <c r="BI278" i="10"/>
  <c r="BH278" i="10"/>
  <c r="BG278" i="10"/>
  <c r="BF278" i="10"/>
  <c r="T278" i="10"/>
  <c r="R278" i="10"/>
  <c r="P278" i="10"/>
  <c r="BI274" i="10"/>
  <c r="BH274" i="10"/>
  <c r="BG274" i="10"/>
  <c r="BF274" i="10"/>
  <c r="T274" i="10"/>
  <c r="R274" i="10"/>
  <c r="P274" i="10"/>
  <c r="BI268" i="10"/>
  <c r="BH268" i="10"/>
  <c r="BG268" i="10"/>
  <c r="BF268" i="10"/>
  <c r="T268" i="10"/>
  <c r="R268" i="10"/>
  <c r="P268" i="10"/>
  <c r="BI264" i="10"/>
  <c r="BH264" i="10"/>
  <c r="BG264" i="10"/>
  <c r="BF264" i="10"/>
  <c r="T264" i="10"/>
  <c r="R264" i="10"/>
  <c r="P264" i="10"/>
  <c r="BI260" i="10"/>
  <c r="BH260" i="10"/>
  <c r="BG260" i="10"/>
  <c r="BF260" i="10"/>
  <c r="T260" i="10"/>
  <c r="R260" i="10"/>
  <c r="P260" i="10"/>
  <c r="BI256" i="10"/>
  <c r="BH256" i="10"/>
  <c r="BG256" i="10"/>
  <c r="BF256" i="10"/>
  <c r="T256" i="10"/>
  <c r="R256" i="10"/>
  <c r="P256" i="10"/>
  <c r="BI251" i="10"/>
  <c r="BH251" i="10"/>
  <c r="BG251" i="10"/>
  <c r="BF251" i="10"/>
  <c r="T251" i="10"/>
  <c r="R251" i="10"/>
  <c r="P251" i="10"/>
  <c r="BI246" i="10"/>
  <c r="BH246" i="10"/>
  <c r="BG246" i="10"/>
  <c r="BF246" i="10"/>
  <c r="T246" i="10"/>
  <c r="R246" i="10"/>
  <c r="P246" i="10"/>
  <c r="BI241" i="10"/>
  <c r="BH241" i="10"/>
  <c r="BG241" i="10"/>
  <c r="BF241" i="10"/>
  <c r="T241" i="10"/>
  <c r="R241" i="10"/>
  <c r="P241" i="10"/>
  <c r="BI236" i="10"/>
  <c r="BH236" i="10"/>
  <c r="BG236" i="10"/>
  <c r="BF236" i="10"/>
  <c r="T236" i="10"/>
  <c r="R236" i="10"/>
  <c r="P236" i="10"/>
  <c r="BI231" i="10"/>
  <c r="BH231" i="10"/>
  <c r="BG231" i="10"/>
  <c r="BF231" i="10"/>
  <c r="T231" i="10"/>
  <c r="R231" i="10"/>
  <c r="P231" i="10"/>
  <c r="BI227" i="10"/>
  <c r="BH227" i="10"/>
  <c r="BG227" i="10"/>
  <c r="BF227" i="10"/>
  <c r="T227" i="10"/>
  <c r="R227" i="10"/>
  <c r="P227" i="10"/>
  <c r="BI222" i="10"/>
  <c r="BH222" i="10"/>
  <c r="BG222" i="10"/>
  <c r="BF222" i="10"/>
  <c r="T222" i="10"/>
  <c r="R222" i="10"/>
  <c r="P222" i="10"/>
  <c r="BI217" i="10"/>
  <c r="BH217" i="10"/>
  <c r="BG217" i="10"/>
  <c r="BF217" i="10"/>
  <c r="T217" i="10"/>
  <c r="T216" i="10"/>
  <c r="R217" i="10"/>
  <c r="R216" i="10"/>
  <c r="P217" i="10"/>
  <c r="P216" i="10"/>
  <c r="BI213" i="10"/>
  <c r="BH213" i="10"/>
  <c r="BG213" i="10"/>
  <c r="BF213" i="10"/>
  <c r="T213" i="10"/>
  <c r="T212" i="10"/>
  <c r="R213" i="10"/>
  <c r="R212" i="10" s="1"/>
  <c r="P213" i="10"/>
  <c r="P212" i="10"/>
  <c r="BI208" i="10"/>
  <c r="BH208" i="10"/>
  <c r="BG208" i="10"/>
  <c r="BF208" i="10"/>
  <c r="T208" i="10"/>
  <c r="R208" i="10"/>
  <c r="P208" i="10"/>
  <c r="BI204" i="10"/>
  <c r="BH204" i="10"/>
  <c r="BG204" i="10"/>
  <c r="BF204" i="10"/>
  <c r="T204" i="10"/>
  <c r="R204" i="10"/>
  <c r="P204" i="10"/>
  <c r="BI200" i="10"/>
  <c r="BH200" i="10"/>
  <c r="BG200" i="10"/>
  <c r="BF200" i="10"/>
  <c r="T200" i="10"/>
  <c r="R200" i="10"/>
  <c r="P200" i="10"/>
  <c r="BI196" i="10"/>
  <c r="BH196" i="10"/>
  <c r="BG196" i="10"/>
  <c r="BF196" i="10"/>
  <c r="T196" i="10"/>
  <c r="R196" i="10"/>
  <c r="P196" i="10"/>
  <c r="BI192" i="10"/>
  <c r="BH192" i="10"/>
  <c r="BG192" i="10"/>
  <c r="BF192" i="10"/>
  <c r="T192" i="10"/>
  <c r="R192" i="10"/>
  <c r="P192" i="10"/>
  <c r="BI188" i="10"/>
  <c r="BH188" i="10"/>
  <c r="BG188" i="10"/>
  <c r="BF188" i="10"/>
  <c r="T188" i="10"/>
  <c r="R188" i="10"/>
  <c r="P188" i="10"/>
  <c r="BI184" i="10"/>
  <c r="BH184" i="10"/>
  <c r="BG184" i="10"/>
  <c r="BF184" i="10"/>
  <c r="T184" i="10"/>
  <c r="R184" i="10"/>
  <c r="P184" i="10"/>
  <c r="BI180" i="10"/>
  <c r="BH180" i="10"/>
  <c r="BG180" i="10"/>
  <c r="BF180" i="10"/>
  <c r="T180" i="10"/>
  <c r="R180" i="10"/>
  <c r="P180" i="10"/>
  <c r="BI176" i="10"/>
  <c r="BH176" i="10"/>
  <c r="BG176" i="10"/>
  <c r="BF176" i="10"/>
  <c r="T176" i="10"/>
  <c r="R176" i="10"/>
  <c r="P176" i="10"/>
  <c r="BI172" i="10"/>
  <c r="BH172" i="10"/>
  <c r="BG172" i="10"/>
  <c r="BF172" i="10"/>
  <c r="T172" i="10"/>
  <c r="R172" i="10"/>
  <c r="P172" i="10"/>
  <c r="BI168" i="10"/>
  <c r="BH168" i="10"/>
  <c r="BG168" i="10"/>
  <c r="BF168" i="10"/>
  <c r="T168" i="10"/>
  <c r="R168" i="10"/>
  <c r="P168" i="10"/>
  <c r="BI164" i="10"/>
  <c r="BH164" i="10"/>
  <c r="BG164" i="10"/>
  <c r="BF164" i="10"/>
  <c r="T164" i="10"/>
  <c r="R164" i="10"/>
  <c r="P164" i="10"/>
  <c r="BI160" i="10"/>
  <c r="BH160" i="10"/>
  <c r="BG160" i="10"/>
  <c r="BF160" i="10"/>
  <c r="T160" i="10"/>
  <c r="R160" i="10"/>
  <c r="P160" i="10"/>
  <c r="BI156" i="10"/>
  <c r="BH156" i="10"/>
  <c r="BG156" i="10"/>
  <c r="BF156" i="10"/>
  <c r="T156" i="10"/>
  <c r="R156" i="10"/>
  <c r="P156" i="10"/>
  <c r="BI152" i="10"/>
  <c r="BH152" i="10"/>
  <c r="BG152" i="10"/>
  <c r="BF152" i="10"/>
  <c r="T152" i="10"/>
  <c r="R152" i="10"/>
  <c r="P152" i="10"/>
  <c r="BI148" i="10"/>
  <c r="BH148" i="10"/>
  <c r="BG148" i="10"/>
  <c r="BF148" i="10"/>
  <c r="T148" i="10"/>
  <c r="R148" i="10"/>
  <c r="P148" i="10"/>
  <c r="BI144" i="10"/>
  <c r="BH144" i="10"/>
  <c r="BG144" i="10"/>
  <c r="BF144" i="10"/>
  <c r="T144" i="10"/>
  <c r="R144" i="10"/>
  <c r="P144" i="10"/>
  <c r="BI140" i="10"/>
  <c r="BH140" i="10"/>
  <c r="BG140" i="10"/>
  <c r="BF140" i="10"/>
  <c r="T140" i="10"/>
  <c r="R140" i="10"/>
  <c r="P140" i="10"/>
  <c r="BI136" i="10"/>
  <c r="BH136" i="10"/>
  <c r="BG136" i="10"/>
  <c r="BF136" i="10"/>
  <c r="T136" i="10"/>
  <c r="R136" i="10"/>
  <c r="P136" i="10"/>
  <c r="BI132" i="10"/>
  <c r="BH132" i="10"/>
  <c r="BG132" i="10"/>
  <c r="BF132" i="10"/>
  <c r="T132" i="10"/>
  <c r="R132" i="10"/>
  <c r="P132" i="10"/>
  <c r="BI128" i="10"/>
  <c r="BH128" i="10"/>
  <c r="BG128" i="10"/>
  <c r="BF128" i="10"/>
  <c r="T128" i="10"/>
  <c r="R128" i="10"/>
  <c r="P128" i="10"/>
  <c r="J121" i="10"/>
  <c r="F121" i="10"/>
  <c r="F119" i="10"/>
  <c r="E117" i="10"/>
  <c r="J91" i="10"/>
  <c r="F91" i="10"/>
  <c r="F89" i="10"/>
  <c r="E87" i="10"/>
  <c r="J24" i="10"/>
  <c r="E24" i="10"/>
  <c r="J92" i="10"/>
  <c r="J23" i="10"/>
  <c r="J18" i="10"/>
  <c r="E18" i="10"/>
  <c r="F92" i="10"/>
  <c r="J17" i="10"/>
  <c r="J12" i="10"/>
  <c r="J119" i="10" s="1"/>
  <c r="E7" i="10"/>
  <c r="E115" i="10" s="1"/>
  <c r="J37" i="9"/>
  <c r="J36" i="9"/>
  <c r="AY102" i="1"/>
  <c r="J35" i="9"/>
  <c r="AX102" i="1"/>
  <c r="BI188" i="9"/>
  <c r="BH188" i="9"/>
  <c r="BG188" i="9"/>
  <c r="BF188" i="9"/>
  <c r="T188" i="9"/>
  <c r="T187" i="9"/>
  <c r="R188" i="9"/>
  <c r="R187" i="9"/>
  <c r="P188" i="9"/>
  <c r="P187" i="9"/>
  <c r="BI183" i="9"/>
  <c r="BH183" i="9"/>
  <c r="BG183" i="9"/>
  <c r="BF183" i="9"/>
  <c r="T183" i="9"/>
  <c r="R183" i="9"/>
  <c r="P183" i="9"/>
  <c r="BI178" i="9"/>
  <c r="BH178" i="9"/>
  <c r="BG178" i="9"/>
  <c r="BF178" i="9"/>
  <c r="T178" i="9"/>
  <c r="R178" i="9"/>
  <c r="P178" i="9"/>
  <c r="BI174" i="9"/>
  <c r="BH174" i="9"/>
  <c r="BG174" i="9"/>
  <c r="BF174" i="9"/>
  <c r="T174" i="9"/>
  <c r="R174" i="9"/>
  <c r="P174" i="9"/>
  <c r="BI170" i="9"/>
  <c r="BH170" i="9"/>
  <c r="BG170" i="9"/>
  <c r="BF170" i="9"/>
  <c r="T170" i="9"/>
  <c r="R170" i="9"/>
  <c r="P170" i="9"/>
  <c r="BI166" i="9"/>
  <c r="BH166" i="9"/>
  <c r="BG166" i="9"/>
  <c r="BF166" i="9"/>
  <c r="T166" i="9"/>
  <c r="R166" i="9"/>
  <c r="P166" i="9"/>
  <c r="BI162" i="9"/>
  <c r="BH162" i="9"/>
  <c r="BG162" i="9"/>
  <c r="BF162" i="9"/>
  <c r="T162" i="9"/>
  <c r="R162" i="9"/>
  <c r="P162" i="9"/>
  <c r="BI158" i="9"/>
  <c r="BH158" i="9"/>
  <c r="BG158" i="9"/>
  <c r="BF158" i="9"/>
  <c r="T158" i="9"/>
  <c r="R158" i="9"/>
  <c r="P158" i="9"/>
  <c r="BI154" i="9"/>
  <c r="BH154" i="9"/>
  <c r="BG154" i="9"/>
  <c r="BF154" i="9"/>
  <c r="T154" i="9"/>
  <c r="R154" i="9"/>
  <c r="P154" i="9"/>
  <c r="BI150" i="9"/>
  <c r="BH150" i="9"/>
  <c r="BG150" i="9"/>
  <c r="BF150" i="9"/>
  <c r="T150" i="9"/>
  <c r="R150" i="9"/>
  <c r="P150" i="9"/>
  <c r="BI145" i="9"/>
  <c r="BH145" i="9"/>
  <c r="BG145" i="9"/>
  <c r="BF145" i="9"/>
  <c r="T145" i="9"/>
  <c r="R145" i="9"/>
  <c r="P145" i="9"/>
  <c r="BI140" i="9"/>
  <c r="BH140" i="9"/>
  <c r="BG140" i="9"/>
  <c r="BF140" i="9"/>
  <c r="T140" i="9"/>
  <c r="R140" i="9"/>
  <c r="P140" i="9"/>
  <c r="BI133" i="9"/>
  <c r="BH133" i="9"/>
  <c r="BG133" i="9"/>
  <c r="BF133" i="9"/>
  <c r="T133" i="9"/>
  <c r="R133" i="9"/>
  <c r="P133" i="9"/>
  <c r="BI129" i="9"/>
  <c r="BH129" i="9"/>
  <c r="BG129" i="9"/>
  <c r="BF129" i="9"/>
  <c r="T129" i="9"/>
  <c r="R129" i="9"/>
  <c r="P129" i="9"/>
  <c r="BI123" i="9"/>
  <c r="BH123" i="9"/>
  <c r="BG123" i="9"/>
  <c r="BF123" i="9"/>
  <c r="T123" i="9"/>
  <c r="R123" i="9"/>
  <c r="P123" i="9"/>
  <c r="J116" i="9"/>
  <c r="F116" i="9"/>
  <c r="F114" i="9"/>
  <c r="E112" i="9"/>
  <c r="J91" i="9"/>
  <c r="F91" i="9"/>
  <c r="F89" i="9"/>
  <c r="E87" i="9"/>
  <c r="J24" i="9"/>
  <c r="E24" i="9"/>
  <c r="J117" i="9" s="1"/>
  <c r="J23" i="9"/>
  <c r="J18" i="9"/>
  <c r="E18" i="9"/>
  <c r="F92" i="9" s="1"/>
  <c r="J17" i="9"/>
  <c r="J12" i="9"/>
  <c r="J89" i="9"/>
  <c r="E7" i="9"/>
  <c r="E110" i="9"/>
  <c r="J37" i="8"/>
  <c r="J36" i="8"/>
  <c r="AY101" i="1" s="1"/>
  <c r="J35" i="8"/>
  <c r="AX101" i="1" s="1"/>
  <c r="BI178" i="8"/>
  <c r="BH178" i="8"/>
  <c r="BG178" i="8"/>
  <c r="BF178" i="8"/>
  <c r="T178" i="8"/>
  <c r="T177" i="8" s="1"/>
  <c r="R178" i="8"/>
  <c r="R177" i="8" s="1"/>
  <c r="P178" i="8"/>
  <c r="P177" i="8" s="1"/>
  <c r="BI173" i="8"/>
  <c r="BH173" i="8"/>
  <c r="BG173" i="8"/>
  <c r="BF173" i="8"/>
  <c r="T173" i="8"/>
  <c r="R173" i="8"/>
  <c r="P173" i="8"/>
  <c r="BI169" i="8"/>
  <c r="BH169" i="8"/>
  <c r="BG169" i="8"/>
  <c r="BF169" i="8"/>
  <c r="T169" i="8"/>
  <c r="R169" i="8"/>
  <c r="P169" i="8"/>
  <c r="BI165" i="8"/>
  <c r="BH165" i="8"/>
  <c r="BG165" i="8"/>
  <c r="BF165" i="8"/>
  <c r="T165" i="8"/>
  <c r="R165" i="8"/>
  <c r="P165" i="8"/>
  <c r="BI161" i="8"/>
  <c r="BH161" i="8"/>
  <c r="BG161" i="8"/>
  <c r="BF161" i="8"/>
  <c r="T161" i="8"/>
  <c r="R161" i="8"/>
  <c r="P161" i="8"/>
  <c r="BI157" i="8"/>
  <c r="BH157" i="8"/>
  <c r="BG157" i="8"/>
  <c r="BF157" i="8"/>
  <c r="T157" i="8"/>
  <c r="R157" i="8"/>
  <c r="P157" i="8"/>
  <c r="BI153" i="8"/>
  <c r="BH153" i="8"/>
  <c r="BG153" i="8"/>
  <c r="BF153" i="8"/>
  <c r="T153" i="8"/>
  <c r="R153" i="8"/>
  <c r="P153" i="8"/>
  <c r="BI149" i="8"/>
  <c r="BH149" i="8"/>
  <c r="BG149" i="8"/>
  <c r="BF149" i="8"/>
  <c r="T149" i="8"/>
  <c r="R149" i="8"/>
  <c r="P149" i="8"/>
  <c r="BI144" i="8"/>
  <c r="BH144" i="8"/>
  <c r="BG144" i="8"/>
  <c r="BF144" i="8"/>
  <c r="T144" i="8"/>
  <c r="R144" i="8"/>
  <c r="P144" i="8"/>
  <c r="BI138" i="8"/>
  <c r="BH138" i="8"/>
  <c r="BG138" i="8"/>
  <c r="BF138" i="8"/>
  <c r="T138" i="8"/>
  <c r="R138" i="8"/>
  <c r="P138" i="8"/>
  <c r="BI133" i="8"/>
  <c r="BH133" i="8"/>
  <c r="BG133" i="8"/>
  <c r="BF133" i="8"/>
  <c r="T133" i="8"/>
  <c r="R133" i="8"/>
  <c r="P133" i="8"/>
  <c r="BI128" i="8"/>
  <c r="BH128" i="8"/>
  <c r="BG128" i="8"/>
  <c r="BF128" i="8"/>
  <c r="T128" i="8"/>
  <c r="R128" i="8"/>
  <c r="P128" i="8"/>
  <c r="BI123" i="8"/>
  <c r="BH123" i="8"/>
  <c r="BG123" i="8"/>
  <c r="BF123" i="8"/>
  <c r="T123" i="8"/>
  <c r="R123" i="8"/>
  <c r="P123" i="8"/>
  <c r="J116" i="8"/>
  <c r="F116" i="8"/>
  <c r="F114" i="8"/>
  <c r="E112" i="8"/>
  <c r="J91" i="8"/>
  <c r="F91" i="8"/>
  <c r="F89" i="8"/>
  <c r="E87" i="8"/>
  <c r="J24" i="8"/>
  <c r="E24" i="8"/>
  <c r="J117" i="8"/>
  <c r="J23" i="8"/>
  <c r="J18" i="8"/>
  <c r="E18" i="8"/>
  <c r="F117" i="8"/>
  <c r="J17" i="8"/>
  <c r="J12" i="8"/>
  <c r="J114" i="8" s="1"/>
  <c r="E7" i="8"/>
  <c r="E110" i="8" s="1"/>
  <c r="J37" i="7"/>
  <c r="J36" i="7"/>
  <c r="AY100" i="1"/>
  <c r="J35" i="7"/>
  <c r="AX100" i="1"/>
  <c r="BI212" i="7"/>
  <c r="BH212" i="7"/>
  <c r="BG212" i="7"/>
  <c r="BF212" i="7"/>
  <c r="T212" i="7"/>
  <c r="T211" i="7"/>
  <c r="R212" i="7"/>
  <c r="R211" i="7"/>
  <c r="P212" i="7"/>
  <c r="P211" i="7"/>
  <c r="BI207" i="7"/>
  <c r="BH207" i="7"/>
  <c r="BG207" i="7"/>
  <c r="BF207" i="7"/>
  <c r="T207" i="7"/>
  <c r="R207" i="7"/>
  <c r="P207" i="7"/>
  <c r="BI203" i="7"/>
  <c r="BH203" i="7"/>
  <c r="BG203" i="7"/>
  <c r="BF203" i="7"/>
  <c r="T203" i="7"/>
  <c r="R203" i="7"/>
  <c r="P203" i="7"/>
  <c r="BI199" i="7"/>
  <c r="BH199" i="7"/>
  <c r="BG199" i="7"/>
  <c r="BF199" i="7"/>
  <c r="T199" i="7"/>
  <c r="R199" i="7"/>
  <c r="P199" i="7"/>
  <c r="BI195" i="7"/>
  <c r="BH195" i="7"/>
  <c r="BG195" i="7"/>
  <c r="BF195" i="7"/>
  <c r="T195" i="7"/>
  <c r="R195" i="7"/>
  <c r="P195" i="7"/>
  <c r="BI190" i="7"/>
  <c r="BH190" i="7"/>
  <c r="BG190" i="7"/>
  <c r="BF190" i="7"/>
  <c r="T190" i="7"/>
  <c r="R190" i="7"/>
  <c r="P190" i="7"/>
  <c r="BI186" i="7"/>
  <c r="BH186" i="7"/>
  <c r="BG186" i="7"/>
  <c r="BF186" i="7"/>
  <c r="T186" i="7"/>
  <c r="R186" i="7"/>
  <c r="P186" i="7"/>
  <c r="BI182" i="7"/>
  <c r="BH182" i="7"/>
  <c r="BG182" i="7"/>
  <c r="BF182" i="7"/>
  <c r="T182" i="7"/>
  <c r="R182" i="7"/>
  <c r="P182" i="7"/>
  <c r="BI178" i="7"/>
  <c r="BH178" i="7"/>
  <c r="BG178" i="7"/>
  <c r="BF178" i="7"/>
  <c r="T178" i="7"/>
  <c r="R178" i="7"/>
  <c r="P178" i="7"/>
  <c r="BI172" i="7"/>
  <c r="BH172" i="7"/>
  <c r="BG172" i="7"/>
  <c r="BF172" i="7"/>
  <c r="T172" i="7"/>
  <c r="T167" i="7"/>
  <c r="R172" i="7"/>
  <c r="P172" i="7"/>
  <c r="P167" i="7"/>
  <c r="BI168" i="7"/>
  <c r="BH168" i="7"/>
  <c r="BG168" i="7"/>
  <c r="BF168" i="7"/>
  <c r="T168" i="7"/>
  <c r="R168" i="7"/>
  <c r="R167" i="7" s="1"/>
  <c r="P168" i="7"/>
  <c r="BI163" i="7"/>
  <c r="BH163" i="7"/>
  <c r="BG163" i="7"/>
  <c r="BF163" i="7"/>
  <c r="T163" i="7"/>
  <c r="R163" i="7"/>
  <c r="P163" i="7"/>
  <c r="BI157" i="7"/>
  <c r="BH157" i="7"/>
  <c r="BG157" i="7"/>
  <c r="BF157" i="7"/>
  <c r="T157" i="7"/>
  <c r="R157" i="7"/>
  <c r="P157" i="7"/>
  <c r="BI150" i="7"/>
  <c r="BH150" i="7"/>
  <c r="BG150" i="7"/>
  <c r="BF150" i="7"/>
  <c r="T150" i="7"/>
  <c r="R150" i="7"/>
  <c r="P150" i="7"/>
  <c r="BI146" i="7"/>
  <c r="BH146" i="7"/>
  <c r="BG146" i="7"/>
  <c r="BF146" i="7"/>
  <c r="T146" i="7"/>
  <c r="R146" i="7"/>
  <c r="P146" i="7"/>
  <c r="BI142" i="7"/>
  <c r="BH142" i="7"/>
  <c r="BG142" i="7"/>
  <c r="BF142" i="7"/>
  <c r="T142" i="7"/>
  <c r="R142" i="7"/>
  <c r="P142" i="7"/>
  <c r="BI135" i="7"/>
  <c r="BH135" i="7"/>
  <c r="BG135" i="7"/>
  <c r="BF135" i="7"/>
  <c r="T135" i="7"/>
  <c r="R135" i="7"/>
  <c r="P135" i="7"/>
  <c r="BI129" i="7"/>
  <c r="BH129" i="7"/>
  <c r="BG129" i="7"/>
  <c r="BF129" i="7"/>
  <c r="T129" i="7"/>
  <c r="R129" i="7"/>
  <c r="P129" i="7"/>
  <c r="BI125" i="7"/>
  <c r="BH125" i="7"/>
  <c r="BG125" i="7"/>
  <c r="BF125" i="7"/>
  <c r="T125" i="7"/>
  <c r="R125" i="7"/>
  <c r="P125" i="7"/>
  <c r="J118" i="7"/>
  <c r="F118" i="7"/>
  <c r="F116" i="7"/>
  <c r="E114" i="7"/>
  <c r="J91" i="7"/>
  <c r="F91" i="7"/>
  <c r="F89" i="7"/>
  <c r="E87" i="7"/>
  <c r="J24" i="7"/>
  <c r="E24" i="7"/>
  <c r="J119" i="7"/>
  <c r="J23" i="7"/>
  <c r="J18" i="7"/>
  <c r="E18" i="7"/>
  <c r="F119" i="7"/>
  <c r="J17" i="7"/>
  <c r="J12" i="7"/>
  <c r="J116" i="7" s="1"/>
  <c r="E7" i="7"/>
  <c r="E112" i="7" s="1"/>
  <c r="J37" i="6"/>
  <c r="J36" i="6"/>
  <c r="AY99" i="1"/>
  <c r="J35" i="6"/>
  <c r="AX99" i="1"/>
  <c r="BI269" i="6"/>
  <c r="BH269" i="6"/>
  <c r="BG269" i="6"/>
  <c r="BF269" i="6"/>
  <c r="T269" i="6"/>
  <c r="R269" i="6"/>
  <c r="P269" i="6"/>
  <c r="BI265" i="6"/>
  <c r="BH265" i="6"/>
  <c r="BG265" i="6"/>
  <c r="BF265" i="6"/>
  <c r="T265" i="6"/>
  <c r="R265" i="6"/>
  <c r="P265" i="6"/>
  <c r="BI261" i="6"/>
  <c r="BH261" i="6"/>
  <c r="BG261" i="6"/>
  <c r="BF261" i="6"/>
  <c r="T261" i="6"/>
  <c r="R261" i="6"/>
  <c r="P261" i="6"/>
  <c r="BI257" i="6"/>
  <c r="BH257" i="6"/>
  <c r="BG257" i="6"/>
  <c r="BF257" i="6"/>
  <c r="T257" i="6"/>
  <c r="R257" i="6"/>
  <c r="P257" i="6"/>
  <c r="BI253" i="6"/>
  <c r="BH253" i="6"/>
  <c r="BG253" i="6"/>
  <c r="BF253" i="6"/>
  <c r="T253" i="6"/>
  <c r="R253" i="6"/>
  <c r="P253" i="6"/>
  <c r="BI249" i="6"/>
  <c r="BH249" i="6"/>
  <c r="BG249" i="6"/>
  <c r="BF249" i="6"/>
  <c r="T249" i="6"/>
  <c r="R249" i="6"/>
  <c r="P249" i="6"/>
  <c r="BI245" i="6"/>
  <c r="BH245" i="6"/>
  <c r="BG245" i="6"/>
  <c r="BF245" i="6"/>
  <c r="T245" i="6"/>
  <c r="R245" i="6"/>
  <c r="P245" i="6"/>
  <c r="BI241" i="6"/>
  <c r="BH241" i="6"/>
  <c r="BG241" i="6"/>
  <c r="BF241" i="6"/>
  <c r="T241" i="6"/>
  <c r="R241" i="6"/>
  <c r="P241" i="6"/>
  <c r="BI237" i="6"/>
  <c r="BH237" i="6"/>
  <c r="BG237" i="6"/>
  <c r="BF237" i="6"/>
  <c r="T237" i="6"/>
  <c r="R237" i="6"/>
  <c r="P237" i="6"/>
  <c r="BI233" i="6"/>
  <c r="BH233" i="6"/>
  <c r="BG233" i="6"/>
  <c r="BF233" i="6"/>
  <c r="T233" i="6"/>
  <c r="R233" i="6"/>
  <c r="P233" i="6"/>
  <c r="BI229" i="6"/>
  <c r="BH229" i="6"/>
  <c r="BG229" i="6"/>
  <c r="BF229" i="6"/>
  <c r="T229" i="6"/>
  <c r="R229" i="6"/>
  <c r="P229" i="6"/>
  <c r="BI225" i="6"/>
  <c r="BH225" i="6"/>
  <c r="BG225" i="6"/>
  <c r="BF225" i="6"/>
  <c r="T225" i="6"/>
  <c r="R225" i="6"/>
  <c r="P225" i="6"/>
  <c r="BI221" i="6"/>
  <c r="BH221" i="6"/>
  <c r="BG221" i="6"/>
  <c r="BF221" i="6"/>
  <c r="T221" i="6"/>
  <c r="R221" i="6"/>
  <c r="P221" i="6"/>
  <c r="BI217" i="6"/>
  <c r="BH217" i="6"/>
  <c r="BG217" i="6"/>
  <c r="BF217" i="6"/>
  <c r="T217" i="6"/>
  <c r="R217" i="6"/>
  <c r="P217" i="6"/>
  <c r="BI213" i="6"/>
  <c r="BH213" i="6"/>
  <c r="BG213" i="6"/>
  <c r="BF213" i="6"/>
  <c r="T213" i="6"/>
  <c r="R213" i="6"/>
  <c r="P213" i="6"/>
  <c r="BI209" i="6"/>
  <c r="BH209" i="6"/>
  <c r="BG209" i="6"/>
  <c r="BF209" i="6"/>
  <c r="T209" i="6"/>
  <c r="R209" i="6"/>
  <c r="P209" i="6"/>
  <c r="BI205" i="6"/>
  <c r="BH205" i="6"/>
  <c r="BG205" i="6"/>
  <c r="BF205" i="6"/>
  <c r="T205" i="6"/>
  <c r="R205" i="6"/>
  <c r="P205" i="6"/>
  <c r="BI201" i="6"/>
  <c r="BH201" i="6"/>
  <c r="BG201" i="6"/>
  <c r="BF201" i="6"/>
  <c r="T201" i="6"/>
  <c r="R201" i="6"/>
  <c r="P201" i="6"/>
  <c r="BI197" i="6"/>
  <c r="BH197" i="6"/>
  <c r="BG197" i="6"/>
  <c r="BF197" i="6"/>
  <c r="T197" i="6"/>
  <c r="R197" i="6"/>
  <c r="P197" i="6"/>
  <c r="BI193" i="6"/>
  <c r="BH193" i="6"/>
  <c r="BG193" i="6"/>
  <c r="BF193" i="6"/>
  <c r="T193" i="6"/>
  <c r="R193" i="6"/>
  <c r="P193" i="6"/>
  <c r="BI189" i="6"/>
  <c r="BH189" i="6"/>
  <c r="BG189" i="6"/>
  <c r="BF189" i="6"/>
  <c r="T189" i="6"/>
  <c r="R189" i="6"/>
  <c r="P189" i="6"/>
  <c r="BI185" i="6"/>
  <c r="BH185" i="6"/>
  <c r="BG185" i="6"/>
  <c r="BF185" i="6"/>
  <c r="T185" i="6"/>
  <c r="R185" i="6"/>
  <c r="P185" i="6"/>
  <c r="BI181" i="6"/>
  <c r="BH181" i="6"/>
  <c r="BG181" i="6"/>
  <c r="BF181" i="6"/>
  <c r="T181" i="6"/>
  <c r="R181" i="6"/>
  <c r="P181" i="6"/>
  <c r="BI177" i="6"/>
  <c r="BH177" i="6"/>
  <c r="BG177" i="6"/>
  <c r="BF177" i="6"/>
  <c r="T177" i="6"/>
  <c r="R177" i="6"/>
  <c r="P177" i="6"/>
  <c r="BI173" i="6"/>
  <c r="BH173" i="6"/>
  <c r="BG173" i="6"/>
  <c r="BF173" i="6"/>
  <c r="T173" i="6"/>
  <c r="R173" i="6"/>
  <c r="P173" i="6"/>
  <c r="BI169" i="6"/>
  <c r="BH169" i="6"/>
  <c r="BG169" i="6"/>
  <c r="BF169" i="6"/>
  <c r="T169" i="6"/>
  <c r="R169" i="6"/>
  <c r="P169" i="6"/>
  <c r="BI165" i="6"/>
  <c r="BH165" i="6"/>
  <c r="BG165" i="6"/>
  <c r="BF165" i="6"/>
  <c r="T165" i="6"/>
  <c r="R165" i="6"/>
  <c r="P165" i="6"/>
  <c r="BI161" i="6"/>
  <c r="BH161" i="6"/>
  <c r="BG161" i="6"/>
  <c r="BF161" i="6"/>
  <c r="T161" i="6"/>
  <c r="R161" i="6"/>
  <c r="P161" i="6"/>
  <c r="BI157" i="6"/>
  <c r="BH157" i="6"/>
  <c r="BG157" i="6"/>
  <c r="BF157" i="6"/>
  <c r="T157" i="6"/>
  <c r="R157" i="6"/>
  <c r="P157" i="6"/>
  <c r="BI153" i="6"/>
  <c r="BH153" i="6"/>
  <c r="BG153" i="6"/>
  <c r="BF153" i="6"/>
  <c r="T153" i="6"/>
  <c r="R153" i="6"/>
  <c r="P153" i="6"/>
  <c r="BI149" i="6"/>
  <c r="BH149" i="6"/>
  <c r="BG149" i="6"/>
  <c r="BF149" i="6"/>
  <c r="T149" i="6"/>
  <c r="R149" i="6"/>
  <c r="P149" i="6"/>
  <c r="BI145" i="6"/>
  <c r="BH145" i="6"/>
  <c r="BG145" i="6"/>
  <c r="BF145" i="6"/>
  <c r="T145" i="6"/>
  <c r="R145" i="6"/>
  <c r="P145" i="6"/>
  <c r="BI141" i="6"/>
  <c r="BH141" i="6"/>
  <c r="BG141" i="6"/>
  <c r="BF141" i="6"/>
  <c r="T141" i="6"/>
  <c r="R141" i="6"/>
  <c r="P141" i="6"/>
  <c r="BI137" i="6"/>
  <c r="BH137" i="6"/>
  <c r="BG137" i="6"/>
  <c r="BF137" i="6"/>
  <c r="T137" i="6"/>
  <c r="R137" i="6"/>
  <c r="P137" i="6"/>
  <c r="BI133" i="6"/>
  <c r="BH133" i="6"/>
  <c r="BG133" i="6"/>
  <c r="BF133" i="6"/>
  <c r="T133" i="6"/>
  <c r="R133" i="6"/>
  <c r="P133" i="6"/>
  <c r="BI129" i="6"/>
  <c r="BH129" i="6"/>
  <c r="BG129" i="6"/>
  <c r="BF129" i="6"/>
  <c r="T129" i="6"/>
  <c r="R129" i="6"/>
  <c r="P129" i="6"/>
  <c r="BI125" i="6"/>
  <c r="BH125" i="6"/>
  <c r="BG125" i="6"/>
  <c r="BF125" i="6"/>
  <c r="T125" i="6"/>
  <c r="R125" i="6"/>
  <c r="P125" i="6"/>
  <c r="BI121" i="6"/>
  <c r="BH121" i="6"/>
  <c r="BG121" i="6"/>
  <c r="BF121" i="6"/>
  <c r="T121" i="6"/>
  <c r="R121" i="6"/>
  <c r="P121" i="6"/>
  <c r="J114" i="6"/>
  <c r="F114" i="6"/>
  <c r="F112" i="6"/>
  <c r="E110" i="6"/>
  <c r="J91" i="6"/>
  <c r="F91" i="6"/>
  <c r="F89" i="6"/>
  <c r="E87" i="6"/>
  <c r="J24" i="6"/>
  <c r="E24" i="6"/>
  <c r="J92" i="6" s="1"/>
  <c r="J23" i="6"/>
  <c r="J18" i="6"/>
  <c r="E18" i="6"/>
  <c r="F92" i="6" s="1"/>
  <c r="J17" i="6"/>
  <c r="J12" i="6"/>
  <c r="J89" i="6"/>
  <c r="E7" i="6"/>
  <c r="E85" i="6"/>
  <c r="J37" i="5"/>
  <c r="J36" i="5"/>
  <c r="AY98" i="1" s="1"/>
  <c r="J35" i="5"/>
  <c r="AX98" i="1" s="1"/>
  <c r="BI460" i="5"/>
  <c r="BH460" i="5"/>
  <c r="BG460" i="5"/>
  <c r="BF460" i="5"/>
  <c r="T460" i="5"/>
  <c r="R460" i="5"/>
  <c r="P460" i="5"/>
  <c r="BI456" i="5"/>
  <c r="BH456" i="5"/>
  <c r="BG456" i="5"/>
  <c r="BF456" i="5"/>
  <c r="T456" i="5"/>
  <c r="R456" i="5"/>
  <c r="P456" i="5"/>
  <c r="BI452" i="5"/>
  <c r="BH452" i="5"/>
  <c r="BG452" i="5"/>
  <c r="BF452" i="5"/>
  <c r="T452" i="5"/>
  <c r="R452" i="5"/>
  <c r="P452" i="5"/>
  <c r="BI448" i="5"/>
  <c r="BH448" i="5"/>
  <c r="BG448" i="5"/>
  <c r="BF448" i="5"/>
  <c r="T448" i="5"/>
  <c r="R448" i="5"/>
  <c r="P448" i="5"/>
  <c r="BI444" i="5"/>
  <c r="BH444" i="5"/>
  <c r="BG444" i="5"/>
  <c r="BF444" i="5"/>
  <c r="T444" i="5"/>
  <c r="R444" i="5"/>
  <c r="P444" i="5"/>
  <c r="BI440" i="5"/>
  <c r="BH440" i="5"/>
  <c r="BG440" i="5"/>
  <c r="BF440" i="5"/>
  <c r="T440" i="5"/>
  <c r="R440" i="5"/>
  <c r="P440" i="5"/>
  <c r="BI436" i="5"/>
  <c r="BH436" i="5"/>
  <c r="BG436" i="5"/>
  <c r="BF436" i="5"/>
  <c r="T436" i="5"/>
  <c r="T435" i="5" s="1"/>
  <c r="R436" i="5"/>
  <c r="R435" i="5" s="1"/>
  <c r="P436" i="5"/>
  <c r="P435" i="5" s="1"/>
  <c r="BI431" i="5"/>
  <c r="BH431" i="5"/>
  <c r="BG431" i="5"/>
  <c r="BF431" i="5"/>
  <c r="T431" i="5"/>
  <c r="T430" i="5" s="1"/>
  <c r="R431" i="5"/>
  <c r="R430" i="5" s="1"/>
  <c r="P431" i="5"/>
  <c r="P430" i="5" s="1"/>
  <c r="BI426" i="5"/>
  <c r="BH426" i="5"/>
  <c r="BG426" i="5"/>
  <c r="BF426" i="5"/>
  <c r="T426" i="5"/>
  <c r="R426" i="5"/>
  <c r="P426" i="5"/>
  <c r="BI421" i="5"/>
  <c r="BH421" i="5"/>
  <c r="BG421" i="5"/>
  <c r="BF421" i="5"/>
  <c r="T421" i="5"/>
  <c r="R421" i="5"/>
  <c r="P421" i="5"/>
  <c r="BI417" i="5"/>
  <c r="BH417" i="5"/>
  <c r="BG417" i="5"/>
  <c r="BF417" i="5"/>
  <c r="T417" i="5"/>
  <c r="R417" i="5"/>
  <c r="P417" i="5"/>
  <c r="BI413" i="5"/>
  <c r="BH413" i="5"/>
  <c r="BG413" i="5"/>
  <c r="BF413" i="5"/>
  <c r="T413" i="5"/>
  <c r="R413" i="5"/>
  <c r="P413" i="5"/>
  <c r="BI409" i="5"/>
  <c r="BH409" i="5"/>
  <c r="BG409" i="5"/>
  <c r="BF409" i="5"/>
  <c r="T409" i="5"/>
  <c r="R409" i="5"/>
  <c r="P409" i="5"/>
  <c r="BI405" i="5"/>
  <c r="BH405" i="5"/>
  <c r="BG405" i="5"/>
  <c r="BF405" i="5"/>
  <c r="T405" i="5"/>
  <c r="R405" i="5"/>
  <c r="P405" i="5"/>
  <c r="BI400" i="5"/>
  <c r="BH400" i="5"/>
  <c r="BG400" i="5"/>
  <c r="BF400" i="5"/>
  <c r="T400" i="5"/>
  <c r="R400" i="5"/>
  <c r="P400" i="5"/>
  <c r="BI394" i="5"/>
  <c r="BH394" i="5"/>
  <c r="BG394" i="5"/>
  <c r="BF394" i="5"/>
  <c r="T394" i="5"/>
  <c r="R394" i="5"/>
  <c r="P394" i="5"/>
  <c r="BI390" i="5"/>
  <c r="BH390" i="5"/>
  <c r="BG390" i="5"/>
  <c r="BF390" i="5"/>
  <c r="T390" i="5"/>
  <c r="R390" i="5"/>
  <c r="P390" i="5"/>
  <c r="BI386" i="5"/>
  <c r="BH386" i="5"/>
  <c r="BG386" i="5"/>
  <c r="BF386" i="5"/>
  <c r="T386" i="5"/>
  <c r="R386" i="5"/>
  <c r="P386" i="5"/>
  <c r="BI382" i="5"/>
  <c r="BH382" i="5"/>
  <c r="BG382" i="5"/>
  <c r="BF382" i="5"/>
  <c r="T382" i="5"/>
  <c r="R382" i="5"/>
  <c r="P382" i="5"/>
  <c r="BI378" i="5"/>
  <c r="BH378" i="5"/>
  <c r="BG378" i="5"/>
  <c r="BF378" i="5"/>
  <c r="T378" i="5"/>
  <c r="R378" i="5"/>
  <c r="P378" i="5"/>
  <c r="BI374" i="5"/>
  <c r="BH374" i="5"/>
  <c r="BG374" i="5"/>
  <c r="BF374" i="5"/>
  <c r="T374" i="5"/>
  <c r="R374" i="5"/>
  <c r="P374" i="5"/>
  <c r="BI370" i="5"/>
  <c r="BH370" i="5"/>
  <c r="BG370" i="5"/>
  <c r="BF370" i="5"/>
  <c r="T370" i="5"/>
  <c r="R370" i="5"/>
  <c r="P370" i="5"/>
  <c r="BI366" i="5"/>
  <c r="BH366" i="5"/>
  <c r="BG366" i="5"/>
  <c r="BF366" i="5"/>
  <c r="T366" i="5"/>
  <c r="R366" i="5"/>
  <c r="P366" i="5"/>
  <c r="BI362" i="5"/>
  <c r="BH362" i="5"/>
  <c r="BG362" i="5"/>
  <c r="BF362" i="5"/>
  <c r="T362" i="5"/>
  <c r="R362" i="5"/>
  <c r="P362" i="5"/>
  <c r="BI358" i="5"/>
  <c r="BH358" i="5"/>
  <c r="BG358" i="5"/>
  <c r="BF358" i="5"/>
  <c r="T358" i="5"/>
  <c r="R358" i="5"/>
  <c r="P358" i="5"/>
  <c r="BI353" i="5"/>
  <c r="BH353" i="5"/>
  <c r="BG353" i="5"/>
  <c r="BF353" i="5"/>
  <c r="T353" i="5"/>
  <c r="R353" i="5"/>
  <c r="P353" i="5"/>
  <c r="BI348" i="5"/>
  <c r="BH348" i="5"/>
  <c r="BG348" i="5"/>
  <c r="BF348" i="5"/>
  <c r="T348" i="5"/>
  <c r="R348" i="5"/>
  <c r="P348" i="5"/>
  <c r="BI344" i="5"/>
  <c r="BH344" i="5"/>
  <c r="BG344" i="5"/>
  <c r="BF344" i="5"/>
  <c r="T344" i="5"/>
  <c r="R344" i="5"/>
  <c r="P344" i="5"/>
  <c r="BI340" i="5"/>
  <c r="BH340" i="5"/>
  <c r="BG340" i="5"/>
  <c r="BF340" i="5"/>
  <c r="T340" i="5"/>
  <c r="R340" i="5"/>
  <c r="P340" i="5"/>
  <c r="BI335" i="5"/>
  <c r="BH335" i="5"/>
  <c r="BG335" i="5"/>
  <c r="BF335" i="5"/>
  <c r="T335" i="5"/>
  <c r="R335" i="5"/>
  <c r="P335" i="5"/>
  <c r="BI330" i="5"/>
  <c r="BH330" i="5"/>
  <c r="BG330" i="5"/>
  <c r="BF330" i="5"/>
  <c r="T330" i="5"/>
  <c r="R330" i="5"/>
  <c r="P330" i="5"/>
  <c r="BI326" i="5"/>
  <c r="BH326" i="5"/>
  <c r="BG326" i="5"/>
  <c r="BF326" i="5"/>
  <c r="T326" i="5"/>
  <c r="R326" i="5"/>
  <c r="P326" i="5"/>
  <c r="BI322" i="5"/>
  <c r="BH322" i="5"/>
  <c r="BG322" i="5"/>
  <c r="BF322" i="5"/>
  <c r="T322" i="5"/>
  <c r="R322" i="5"/>
  <c r="P322" i="5"/>
  <c r="BI318" i="5"/>
  <c r="BH318" i="5"/>
  <c r="BG318" i="5"/>
  <c r="BF318" i="5"/>
  <c r="T318" i="5"/>
  <c r="R318" i="5"/>
  <c r="P318" i="5"/>
  <c r="BI314" i="5"/>
  <c r="BH314" i="5"/>
  <c r="BG314" i="5"/>
  <c r="BF314" i="5"/>
  <c r="T314" i="5"/>
  <c r="R314" i="5"/>
  <c r="P314" i="5"/>
  <c r="BI310" i="5"/>
  <c r="BH310" i="5"/>
  <c r="BG310" i="5"/>
  <c r="BF310" i="5"/>
  <c r="T310" i="5"/>
  <c r="R310" i="5"/>
  <c r="P310" i="5"/>
  <c r="BI306" i="5"/>
  <c r="BH306" i="5"/>
  <c r="BG306" i="5"/>
  <c r="BF306" i="5"/>
  <c r="T306" i="5"/>
  <c r="R306" i="5"/>
  <c r="P306" i="5"/>
  <c r="BI301" i="5"/>
  <c r="BH301" i="5"/>
  <c r="BG301" i="5"/>
  <c r="BF301" i="5"/>
  <c r="T301" i="5"/>
  <c r="R301" i="5"/>
  <c r="P301" i="5"/>
  <c r="BI297" i="5"/>
  <c r="BH297" i="5"/>
  <c r="BG297" i="5"/>
  <c r="BF297" i="5"/>
  <c r="T297" i="5"/>
  <c r="R297" i="5"/>
  <c r="P297" i="5"/>
  <c r="BI293" i="5"/>
  <c r="BH293" i="5"/>
  <c r="BG293" i="5"/>
  <c r="BF293" i="5"/>
  <c r="T293" i="5"/>
  <c r="R293" i="5"/>
  <c r="P293" i="5"/>
  <c r="BI289" i="5"/>
  <c r="BH289" i="5"/>
  <c r="BG289" i="5"/>
  <c r="BF289" i="5"/>
  <c r="T289" i="5"/>
  <c r="R289" i="5"/>
  <c r="P289" i="5"/>
  <c r="BI285" i="5"/>
  <c r="BH285" i="5"/>
  <c r="BG285" i="5"/>
  <c r="BF285" i="5"/>
  <c r="T285" i="5"/>
  <c r="R285" i="5"/>
  <c r="P285" i="5"/>
  <c r="BI279" i="5"/>
  <c r="BH279" i="5"/>
  <c r="BG279" i="5"/>
  <c r="BF279" i="5"/>
  <c r="T279" i="5"/>
  <c r="R279" i="5"/>
  <c r="P279" i="5"/>
  <c r="BI275" i="5"/>
  <c r="BH275" i="5"/>
  <c r="BG275" i="5"/>
  <c r="BF275" i="5"/>
  <c r="T275" i="5"/>
  <c r="R275" i="5"/>
  <c r="P275" i="5"/>
  <c r="BI271" i="5"/>
  <c r="BH271" i="5"/>
  <c r="BG271" i="5"/>
  <c r="BF271" i="5"/>
  <c r="T271" i="5"/>
  <c r="R271" i="5"/>
  <c r="P271" i="5"/>
  <c r="BI267" i="5"/>
  <c r="BH267" i="5"/>
  <c r="BG267" i="5"/>
  <c r="BF267" i="5"/>
  <c r="T267" i="5"/>
  <c r="R267" i="5"/>
  <c r="P267" i="5"/>
  <c r="BI263" i="5"/>
  <c r="BH263" i="5"/>
  <c r="BG263" i="5"/>
  <c r="BF263" i="5"/>
  <c r="T263" i="5"/>
  <c r="R263" i="5"/>
  <c r="P263" i="5"/>
  <c r="BI259" i="5"/>
  <c r="BH259" i="5"/>
  <c r="BG259" i="5"/>
  <c r="BF259" i="5"/>
  <c r="T259" i="5"/>
  <c r="R259" i="5"/>
  <c r="P259" i="5"/>
  <c r="BI254" i="5"/>
  <c r="BH254" i="5"/>
  <c r="BG254" i="5"/>
  <c r="BF254" i="5"/>
  <c r="T254" i="5"/>
  <c r="R254" i="5"/>
  <c r="P254" i="5"/>
  <c r="BI250" i="5"/>
  <c r="BH250" i="5"/>
  <c r="BG250" i="5"/>
  <c r="BF250" i="5"/>
  <c r="T250" i="5"/>
  <c r="R250" i="5"/>
  <c r="P250" i="5"/>
  <c r="BI246" i="5"/>
  <c r="BH246" i="5"/>
  <c r="BG246" i="5"/>
  <c r="BF246" i="5"/>
  <c r="T246" i="5"/>
  <c r="R246" i="5"/>
  <c r="P246" i="5"/>
  <c r="BI242" i="5"/>
  <c r="BH242" i="5"/>
  <c r="BG242" i="5"/>
  <c r="BF242" i="5"/>
  <c r="T242" i="5"/>
  <c r="R242" i="5"/>
  <c r="P242" i="5"/>
  <c r="BI238" i="5"/>
  <c r="BH238" i="5"/>
  <c r="BG238" i="5"/>
  <c r="BF238" i="5"/>
  <c r="T238" i="5"/>
  <c r="R238" i="5"/>
  <c r="P238" i="5"/>
  <c r="BI234" i="5"/>
  <c r="BH234" i="5"/>
  <c r="BG234" i="5"/>
  <c r="BF234" i="5"/>
  <c r="T234" i="5"/>
  <c r="R234" i="5"/>
  <c r="P234" i="5"/>
  <c r="BI229" i="5"/>
  <c r="BH229" i="5"/>
  <c r="BG229" i="5"/>
  <c r="BF229" i="5"/>
  <c r="T229" i="5"/>
  <c r="R229" i="5"/>
  <c r="P229" i="5"/>
  <c r="BI225" i="5"/>
  <c r="BH225" i="5"/>
  <c r="BG225" i="5"/>
  <c r="BF225" i="5"/>
  <c r="T225" i="5"/>
  <c r="R225" i="5"/>
  <c r="P225" i="5"/>
  <c r="BI220" i="5"/>
  <c r="BH220" i="5"/>
  <c r="BG220" i="5"/>
  <c r="BF220" i="5"/>
  <c r="T220" i="5"/>
  <c r="R220" i="5"/>
  <c r="P220" i="5"/>
  <c r="BI216" i="5"/>
  <c r="BH216" i="5"/>
  <c r="BG216" i="5"/>
  <c r="BF216" i="5"/>
  <c r="T216" i="5"/>
  <c r="R216" i="5"/>
  <c r="P216" i="5"/>
  <c r="BI212" i="5"/>
  <c r="BH212" i="5"/>
  <c r="BG212" i="5"/>
  <c r="BF212" i="5"/>
  <c r="T212" i="5"/>
  <c r="R212" i="5"/>
  <c r="P212" i="5"/>
  <c r="BI208" i="5"/>
  <c r="BH208" i="5"/>
  <c r="BG208" i="5"/>
  <c r="BF208" i="5"/>
  <c r="T208" i="5"/>
  <c r="R208" i="5"/>
  <c r="P208" i="5"/>
  <c r="BI204" i="5"/>
  <c r="BH204" i="5"/>
  <c r="BG204" i="5"/>
  <c r="BF204" i="5"/>
  <c r="T204" i="5"/>
  <c r="R204" i="5"/>
  <c r="P204" i="5"/>
  <c r="BI200" i="5"/>
  <c r="BH200" i="5"/>
  <c r="BG200" i="5"/>
  <c r="BF200" i="5"/>
  <c r="T200" i="5"/>
  <c r="R200" i="5"/>
  <c r="P200" i="5"/>
  <c r="BI196" i="5"/>
  <c r="BH196" i="5"/>
  <c r="BG196" i="5"/>
  <c r="BF196" i="5"/>
  <c r="T196" i="5"/>
  <c r="R196" i="5"/>
  <c r="P196" i="5"/>
  <c r="BI192" i="5"/>
  <c r="BH192" i="5"/>
  <c r="BG192" i="5"/>
  <c r="BF192" i="5"/>
  <c r="T192" i="5"/>
  <c r="R192" i="5"/>
  <c r="P192" i="5"/>
  <c r="BI187" i="5"/>
  <c r="BH187" i="5"/>
  <c r="BG187" i="5"/>
  <c r="BF187" i="5"/>
  <c r="T187" i="5"/>
  <c r="T186" i="5" s="1"/>
  <c r="R187" i="5"/>
  <c r="R186" i="5" s="1"/>
  <c r="P187" i="5"/>
  <c r="P186" i="5" s="1"/>
  <c r="BI181" i="5"/>
  <c r="BH181" i="5"/>
  <c r="BG181" i="5"/>
  <c r="BF181" i="5"/>
  <c r="T181" i="5"/>
  <c r="R181" i="5"/>
  <c r="P181" i="5"/>
  <c r="BI177" i="5"/>
  <c r="BH177" i="5"/>
  <c r="BG177" i="5"/>
  <c r="BF177" i="5"/>
  <c r="T177" i="5"/>
  <c r="R177" i="5"/>
  <c r="P177" i="5"/>
  <c r="BI173" i="5"/>
  <c r="BH173" i="5"/>
  <c r="BG173" i="5"/>
  <c r="BF173" i="5"/>
  <c r="T173" i="5"/>
  <c r="R173" i="5"/>
  <c r="P173" i="5"/>
  <c r="BI168" i="5"/>
  <c r="BH168" i="5"/>
  <c r="BG168" i="5"/>
  <c r="BF168" i="5"/>
  <c r="T168" i="5"/>
  <c r="R168" i="5"/>
  <c r="P168" i="5"/>
  <c r="BI164" i="5"/>
  <c r="BH164" i="5"/>
  <c r="BG164" i="5"/>
  <c r="BF164" i="5"/>
  <c r="T164" i="5"/>
  <c r="R164" i="5"/>
  <c r="P164" i="5"/>
  <c r="BI160" i="5"/>
  <c r="BH160" i="5"/>
  <c r="BG160" i="5"/>
  <c r="BF160" i="5"/>
  <c r="T160" i="5"/>
  <c r="R160" i="5"/>
  <c r="P160" i="5"/>
  <c r="BI156" i="5"/>
  <c r="BH156" i="5"/>
  <c r="BG156" i="5"/>
  <c r="BF156" i="5"/>
  <c r="T156" i="5"/>
  <c r="R156" i="5"/>
  <c r="P156" i="5"/>
  <c r="BI151" i="5"/>
  <c r="BH151" i="5"/>
  <c r="BG151" i="5"/>
  <c r="BF151" i="5"/>
  <c r="T151" i="5"/>
  <c r="R151" i="5"/>
  <c r="P151" i="5"/>
  <c r="BI147" i="5"/>
  <c r="BH147" i="5"/>
  <c r="BG147" i="5"/>
  <c r="BF147" i="5"/>
  <c r="T147" i="5"/>
  <c r="R147" i="5"/>
  <c r="P147" i="5"/>
  <c r="BI143" i="5"/>
  <c r="BH143" i="5"/>
  <c r="BG143" i="5"/>
  <c r="BF143" i="5"/>
  <c r="T143" i="5"/>
  <c r="R143" i="5"/>
  <c r="P143" i="5"/>
  <c r="BI137" i="5"/>
  <c r="BH137" i="5"/>
  <c r="BG137" i="5"/>
  <c r="BF137" i="5"/>
  <c r="T137" i="5"/>
  <c r="R137" i="5"/>
  <c r="P137" i="5"/>
  <c r="BI133" i="5"/>
  <c r="BH133" i="5"/>
  <c r="BG133" i="5"/>
  <c r="BF133" i="5"/>
  <c r="T133" i="5"/>
  <c r="R133" i="5"/>
  <c r="P133" i="5"/>
  <c r="BI129" i="5"/>
  <c r="BH129" i="5"/>
  <c r="BG129" i="5"/>
  <c r="BF129" i="5"/>
  <c r="T129" i="5"/>
  <c r="R129" i="5"/>
  <c r="P129" i="5"/>
  <c r="J122" i="5"/>
  <c r="F122" i="5"/>
  <c r="F120" i="5"/>
  <c r="E118" i="5"/>
  <c r="J91" i="5"/>
  <c r="F91" i="5"/>
  <c r="F89" i="5"/>
  <c r="E87" i="5"/>
  <c r="J24" i="5"/>
  <c r="E24" i="5"/>
  <c r="J123" i="5" s="1"/>
  <c r="J23" i="5"/>
  <c r="J18" i="5"/>
  <c r="E18" i="5"/>
  <c r="F92" i="5" s="1"/>
  <c r="J17" i="5"/>
  <c r="J12" i="5"/>
  <c r="J89" i="5"/>
  <c r="E7" i="5"/>
  <c r="E85" i="5"/>
  <c r="J37" i="4"/>
  <c r="J36" i="4"/>
  <c r="AY97" i="1" s="1"/>
  <c r="J35" i="4"/>
  <c r="AX97" i="1" s="1"/>
  <c r="BI199" i="4"/>
  <c r="BH199" i="4"/>
  <c r="BG199" i="4"/>
  <c r="BF199" i="4"/>
  <c r="T199" i="4"/>
  <c r="R199" i="4"/>
  <c r="P199" i="4"/>
  <c r="BI195" i="4"/>
  <c r="BH195" i="4"/>
  <c r="BG195" i="4"/>
  <c r="BF195" i="4"/>
  <c r="T195" i="4"/>
  <c r="R195" i="4"/>
  <c r="P195" i="4"/>
  <c r="BI191" i="4"/>
  <c r="BH191" i="4"/>
  <c r="BG191" i="4"/>
  <c r="BF191" i="4"/>
  <c r="T191" i="4"/>
  <c r="R191" i="4"/>
  <c r="P191" i="4"/>
  <c r="BI187" i="4"/>
  <c r="BH187" i="4"/>
  <c r="BG187" i="4"/>
  <c r="BF187" i="4"/>
  <c r="T187" i="4"/>
  <c r="R187" i="4"/>
  <c r="P187" i="4"/>
  <c r="BI181" i="4"/>
  <c r="BH181" i="4"/>
  <c r="BG181" i="4"/>
  <c r="BF181" i="4"/>
  <c r="T181" i="4"/>
  <c r="R181" i="4"/>
  <c r="P181" i="4"/>
  <c r="BI176" i="4"/>
  <c r="BH176" i="4"/>
  <c r="BG176" i="4"/>
  <c r="BF176" i="4"/>
  <c r="T176" i="4"/>
  <c r="R176" i="4"/>
  <c r="P176" i="4"/>
  <c r="BI171" i="4"/>
  <c r="BH171" i="4"/>
  <c r="BG171" i="4"/>
  <c r="BF171" i="4"/>
  <c r="T171" i="4"/>
  <c r="R171" i="4"/>
  <c r="P171" i="4"/>
  <c r="BI167" i="4"/>
  <c r="BH167" i="4"/>
  <c r="BG167" i="4"/>
  <c r="BF167" i="4"/>
  <c r="T167" i="4"/>
  <c r="R167" i="4"/>
  <c r="P167" i="4"/>
  <c r="BI162" i="4"/>
  <c r="BH162" i="4"/>
  <c r="BG162" i="4"/>
  <c r="BF162" i="4"/>
  <c r="T162" i="4"/>
  <c r="R162" i="4"/>
  <c r="P162" i="4"/>
  <c r="BI157" i="4"/>
  <c r="BH157" i="4"/>
  <c r="BG157" i="4"/>
  <c r="BF157" i="4"/>
  <c r="T157" i="4"/>
  <c r="R157" i="4"/>
  <c r="P157" i="4"/>
  <c r="BI153" i="4"/>
  <c r="BH153" i="4"/>
  <c r="BG153" i="4"/>
  <c r="BF153" i="4"/>
  <c r="T153" i="4"/>
  <c r="R153" i="4"/>
  <c r="P153" i="4"/>
  <c r="BI149" i="4"/>
  <c r="BH149" i="4"/>
  <c r="BG149" i="4"/>
  <c r="BF149" i="4"/>
  <c r="T149" i="4"/>
  <c r="R149" i="4"/>
  <c r="P149" i="4"/>
  <c r="BI139" i="4"/>
  <c r="BH139" i="4"/>
  <c r="BG139" i="4"/>
  <c r="BF139" i="4"/>
  <c r="T139" i="4"/>
  <c r="T138" i="4" s="1"/>
  <c r="R139" i="4"/>
  <c r="R138" i="4" s="1"/>
  <c r="P139" i="4"/>
  <c r="P138" i="4" s="1"/>
  <c r="BI134" i="4"/>
  <c r="BH134" i="4"/>
  <c r="BG134" i="4"/>
  <c r="BF134" i="4"/>
  <c r="T134" i="4"/>
  <c r="T133" i="4" s="1"/>
  <c r="R134" i="4"/>
  <c r="R133" i="4" s="1"/>
  <c r="P134" i="4"/>
  <c r="P133" i="4" s="1"/>
  <c r="BI129" i="4"/>
  <c r="BH129" i="4"/>
  <c r="BG129" i="4"/>
  <c r="BF129" i="4"/>
  <c r="T129" i="4"/>
  <c r="R129" i="4"/>
  <c r="P129" i="4"/>
  <c r="BI125" i="4"/>
  <c r="BH125" i="4"/>
  <c r="BG125" i="4"/>
  <c r="BF125" i="4"/>
  <c r="T125" i="4"/>
  <c r="R125" i="4"/>
  <c r="P125" i="4"/>
  <c r="J118" i="4"/>
  <c r="F118" i="4"/>
  <c r="F116" i="4"/>
  <c r="E114" i="4"/>
  <c r="J91" i="4"/>
  <c r="F91" i="4"/>
  <c r="F89" i="4"/>
  <c r="E87" i="4"/>
  <c r="J24" i="4"/>
  <c r="E24" i="4"/>
  <c r="J92" i="4"/>
  <c r="J23" i="4"/>
  <c r="J18" i="4"/>
  <c r="E18" i="4"/>
  <c r="F92" i="4"/>
  <c r="J17" i="4"/>
  <c r="J12" i="4"/>
  <c r="J116" i="4" s="1"/>
  <c r="E7" i="4"/>
  <c r="E85" i="4" s="1"/>
  <c r="J37" i="3"/>
  <c r="J36" i="3"/>
  <c r="AY96" i="1"/>
  <c r="J35" i="3"/>
  <c r="AX96" i="1"/>
  <c r="BI191" i="3"/>
  <c r="BH191" i="3"/>
  <c r="BG191" i="3"/>
  <c r="BF191" i="3"/>
  <c r="T191" i="3"/>
  <c r="T190" i="3"/>
  <c r="R191" i="3"/>
  <c r="R190" i="3"/>
  <c r="P191" i="3"/>
  <c r="P190" i="3"/>
  <c r="BI186" i="3"/>
  <c r="BH186" i="3"/>
  <c r="BG186" i="3"/>
  <c r="BF186" i="3"/>
  <c r="T186" i="3"/>
  <c r="R186" i="3"/>
  <c r="P186" i="3"/>
  <c r="BI181" i="3"/>
  <c r="BH181" i="3"/>
  <c r="BG181" i="3"/>
  <c r="BF181" i="3"/>
  <c r="T181" i="3"/>
  <c r="R181" i="3"/>
  <c r="P181" i="3"/>
  <c r="BI177" i="3"/>
  <c r="BH177" i="3"/>
  <c r="BG177" i="3"/>
  <c r="BF177" i="3"/>
  <c r="T177" i="3"/>
  <c r="R177" i="3"/>
  <c r="P177" i="3"/>
  <c r="BI173" i="3"/>
  <c r="BH173" i="3"/>
  <c r="BG173" i="3"/>
  <c r="BF173" i="3"/>
  <c r="T173" i="3"/>
  <c r="R173" i="3"/>
  <c r="P173" i="3"/>
  <c r="BI169" i="3"/>
  <c r="BH169" i="3"/>
  <c r="BG169" i="3"/>
  <c r="BF169" i="3"/>
  <c r="T169" i="3"/>
  <c r="R169" i="3"/>
  <c r="P169" i="3"/>
  <c r="BI165" i="3"/>
  <c r="BH165" i="3"/>
  <c r="BG165" i="3"/>
  <c r="BF165" i="3"/>
  <c r="T165" i="3"/>
  <c r="R165" i="3"/>
  <c r="P165" i="3"/>
  <c r="BI161" i="3"/>
  <c r="BH161" i="3"/>
  <c r="BG161" i="3"/>
  <c r="BF161" i="3"/>
  <c r="T161" i="3"/>
  <c r="R161" i="3"/>
  <c r="P161" i="3"/>
  <c r="BI157" i="3"/>
  <c r="BH157" i="3"/>
  <c r="BG157" i="3"/>
  <c r="BF157" i="3"/>
  <c r="T157" i="3"/>
  <c r="R157" i="3"/>
  <c r="P157" i="3"/>
  <c r="BI153" i="3"/>
  <c r="BH153" i="3"/>
  <c r="BG153" i="3"/>
  <c r="BF153" i="3"/>
  <c r="T153" i="3"/>
  <c r="R153" i="3"/>
  <c r="P153" i="3"/>
  <c r="BI149" i="3"/>
  <c r="BH149" i="3"/>
  <c r="BG149" i="3"/>
  <c r="BF149" i="3"/>
  <c r="T149" i="3"/>
  <c r="R149" i="3"/>
  <c r="P149" i="3"/>
  <c r="BI144" i="3"/>
  <c r="BH144" i="3"/>
  <c r="BG144" i="3"/>
  <c r="BF144" i="3"/>
  <c r="T144" i="3"/>
  <c r="R144" i="3"/>
  <c r="P144" i="3"/>
  <c r="BI139" i="3"/>
  <c r="BH139" i="3"/>
  <c r="BG139" i="3"/>
  <c r="BF139" i="3"/>
  <c r="T139" i="3"/>
  <c r="R139" i="3"/>
  <c r="P139" i="3"/>
  <c r="BI133" i="3"/>
  <c r="BH133" i="3"/>
  <c r="BG133" i="3"/>
  <c r="BF133" i="3"/>
  <c r="T133" i="3"/>
  <c r="R133" i="3"/>
  <c r="P133" i="3"/>
  <c r="BI126" i="3"/>
  <c r="BH126" i="3"/>
  <c r="BG126" i="3"/>
  <c r="BF126" i="3"/>
  <c r="T126" i="3"/>
  <c r="R126" i="3"/>
  <c r="P126" i="3"/>
  <c r="BI122" i="3"/>
  <c r="BH122" i="3"/>
  <c r="BG122" i="3"/>
  <c r="BF122" i="3"/>
  <c r="T122" i="3"/>
  <c r="R122" i="3"/>
  <c r="P122" i="3"/>
  <c r="J115" i="3"/>
  <c r="F115" i="3"/>
  <c r="F113" i="3"/>
  <c r="E111" i="3"/>
  <c r="J91" i="3"/>
  <c r="F91" i="3"/>
  <c r="F89" i="3"/>
  <c r="E87" i="3"/>
  <c r="J24" i="3"/>
  <c r="E24" i="3"/>
  <c r="J92" i="3"/>
  <c r="J23" i="3"/>
  <c r="J18" i="3"/>
  <c r="E18" i="3"/>
  <c r="F116" i="3"/>
  <c r="J17" i="3"/>
  <c r="J12" i="3"/>
  <c r="J113" i="3" s="1"/>
  <c r="E7" i="3"/>
  <c r="E109" i="3" s="1"/>
  <c r="J37" i="2"/>
  <c r="J36" i="2"/>
  <c r="AY95" i="1"/>
  <c r="J35" i="2"/>
  <c r="AX95" i="1"/>
  <c r="BI307" i="2"/>
  <c r="BH307" i="2"/>
  <c r="BG307" i="2"/>
  <c r="BF307" i="2"/>
  <c r="T307" i="2"/>
  <c r="R307" i="2"/>
  <c r="P307" i="2"/>
  <c r="BI301" i="2"/>
  <c r="BH301" i="2"/>
  <c r="BG301" i="2"/>
  <c r="BF301" i="2"/>
  <c r="T301" i="2"/>
  <c r="R301" i="2"/>
  <c r="P301" i="2"/>
  <c r="BI297" i="2"/>
  <c r="BH297" i="2"/>
  <c r="BG297" i="2"/>
  <c r="BF297" i="2"/>
  <c r="T297" i="2"/>
  <c r="R297" i="2"/>
  <c r="P297" i="2"/>
  <c r="BI293" i="2"/>
  <c r="BH293" i="2"/>
  <c r="BG293" i="2"/>
  <c r="BF293" i="2"/>
  <c r="T293" i="2"/>
  <c r="R293" i="2"/>
  <c r="P293" i="2"/>
  <c r="BI287" i="2"/>
  <c r="BH287" i="2"/>
  <c r="BG287" i="2"/>
  <c r="BF287" i="2"/>
  <c r="T287" i="2"/>
  <c r="R287" i="2"/>
  <c r="P287" i="2"/>
  <c r="BI282" i="2"/>
  <c r="BH282" i="2"/>
  <c r="BG282" i="2"/>
  <c r="BF282" i="2"/>
  <c r="T282" i="2"/>
  <c r="R282" i="2"/>
  <c r="P282" i="2"/>
  <c r="BI278" i="2"/>
  <c r="BH278" i="2"/>
  <c r="BG278" i="2"/>
  <c r="BF278" i="2"/>
  <c r="T278" i="2"/>
  <c r="R278" i="2"/>
  <c r="P278" i="2"/>
  <c r="BI274" i="2"/>
  <c r="BH274" i="2"/>
  <c r="BG274" i="2"/>
  <c r="BF274" i="2"/>
  <c r="T274" i="2"/>
  <c r="R274" i="2"/>
  <c r="P274" i="2"/>
  <c r="BI270" i="2"/>
  <c r="BH270" i="2"/>
  <c r="BG270" i="2"/>
  <c r="BF270" i="2"/>
  <c r="T270" i="2"/>
  <c r="R270" i="2"/>
  <c r="P270" i="2"/>
  <c r="BI266" i="2"/>
  <c r="BH266" i="2"/>
  <c r="BG266" i="2"/>
  <c r="BF266" i="2"/>
  <c r="T266" i="2"/>
  <c r="R266" i="2"/>
  <c r="P266" i="2"/>
  <c r="BI261" i="2"/>
  <c r="BH261" i="2"/>
  <c r="BG261" i="2"/>
  <c r="BF261" i="2"/>
  <c r="T261" i="2"/>
  <c r="R261" i="2"/>
  <c r="P261" i="2"/>
  <c r="BI257" i="2"/>
  <c r="BH257" i="2"/>
  <c r="BG257" i="2"/>
  <c r="BF257" i="2"/>
  <c r="T257" i="2"/>
  <c r="R257" i="2"/>
  <c r="P257" i="2"/>
  <c r="BI252" i="2"/>
  <c r="BH252" i="2"/>
  <c r="BG252" i="2"/>
  <c r="BF252" i="2"/>
  <c r="T252" i="2"/>
  <c r="T251" i="2"/>
  <c r="R252" i="2"/>
  <c r="R251" i="2"/>
  <c r="P252" i="2"/>
  <c r="P251" i="2"/>
  <c r="BI247" i="2"/>
  <c r="BH247" i="2"/>
  <c r="BG247" i="2"/>
  <c r="BF247" i="2"/>
  <c r="T247" i="2"/>
  <c r="R247" i="2"/>
  <c r="P247" i="2"/>
  <c r="BI243" i="2"/>
  <c r="BH243" i="2"/>
  <c r="BG243" i="2"/>
  <c r="BF243" i="2"/>
  <c r="T243" i="2"/>
  <c r="R243" i="2"/>
  <c r="P243" i="2"/>
  <c r="BI238" i="2"/>
  <c r="BH238" i="2"/>
  <c r="BG238" i="2"/>
  <c r="BF238" i="2"/>
  <c r="T238" i="2"/>
  <c r="R238" i="2"/>
  <c r="P238" i="2"/>
  <c r="BI227" i="2"/>
  <c r="BH227" i="2"/>
  <c r="BG227" i="2"/>
  <c r="BF227" i="2"/>
  <c r="T227" i="2"/>
  <c r="R227" i="2"/>
  <c r="P227" i="2"/>
  <c r="BI223" i="2"/>
  <c r="BH223" i="2"/>
  <c r="BG223" i="2"/>
  <c r="BF223" i="2"/>
  <c r="T223" i="2"/>
  <c r="R223" i="2"/>
  <c r="P223" i="2"/>
  <c r="BI219" i="2"/>
  <c r="BH219" i="2"/>
  <c r="BG219" i="2"/>
  <c r="BF219" i="2"/>
  <c r="T219" i="2"/>
  <c r="R219" i="2"/>
  <c r="P219" i="2"/>
  <c r="BI215" i="2"/>
  <c r="BH215" i="2"/>
  <c r="BG215" i="2"/>
  <c r="BF215" i="2"/>
  <c r="T215" i="2"/>
  <c r="R215" i="2"/>
  <c r="P215" i="2"/>
  <c r="BI211" i="2"/>
  <c r="BH211" i="2"/>
  <c r="BG211" i="2"/>
  <c r="BF211" i="2"/>
  <c r="T211" i="2"/>
  <c r="R211" i="2"/>
  <c r="P211" i="2"/>
  <c r="BI205" i="2"/>
  <c r="BH205" i="2"/>
  <c r="BG205" i="2"/>
  <c r="BF205" i="2"/>
  <c r="T205" i="2"/>
  <c r="R205" i="2"/>
  <c r="P205" i="2"/>
  <c r="BI197" i="2"/>
  <c r="BH197" i="2"/>
  <c r="BG197" i="2"/>
  <c r="BF197" i="2"/>
  <c r="T197" i="2"/>
  <c r="R197" i="2"/>
  <c r="P197" i="2"/>
  <c r="BI193" i="2"/>
  <c r="BH193" i="2"/>
  <c r="BG193" i="2"/>
  <c r="BF193" i="2"/>
  <c r="T193" i="2"/>
  <c r="R193" i="2"/>
  <c r="P193" i="2"/>
  <c r="BI189" i="2"/>
  <c r="BH189" i="2"/>
  <c r="BG189" i="2"/>
  <c r="BF189" i="2"/>
  <c r="T189" i="2"/>
  <c r="R189" i="2"/>
  <c r="P189" i="2"/>
  <c r="BI183" i="2"/>
  <c r="BH183" i="2"/>
  <c r="BG183" i="2"/>
  <c r="BF183" i="2"/>
  <c r="T183" i="2"/>
  <c r="R183" i="2"/>
  <c r="P183" i="2"/>
  <c r="BI178" i="2"/>
  <c r="BH178" i="2"/>
  <c r="BG178" i="2"/>
  <c r="BF178" i="2"/>
  <c r="T178" i="2"/>
  <c r="R178" i="2"/>
  <c r="P178" i="2"/>
  <c r="BI174" i="2"/>
  <c r="BH174" i="2"/>
  <c r="BG174" i="2"/>
  <c r="BF174" i="2"/>
  <c r="T174" i="2"/>
  <c r="R174" i="2"/>
  <c r="P174" i="2"/>
  <c r="BI170" i="2"/>
  <c r="BH170" i="2"/>
  <c r="BG170" i="2"/>
  <c r="BF170" i="2"/>
  <c r="T170" i="2"/>
  <c r="R170" i="2"/>
  <c r="P170" i="2"/>
  <c r="BI166" i="2"/>
  <c r="BH166" i="2"/>
  <c r="BG166" i="2"/>
  <c r="BF166" i="2"/>
  <c r="T166" i="2"/>
  <c r="R166" i="2"/>
  <c r="P166" i="2"/>
  <c r="BI162" i="2"/>
  <c r="BH162" i="2"/>
  <c r="BG162" i="2"/>
  <c r="BF162" i="2"/>
  <c r="T162" i="2"/>
  <c r="R162" i="2"/>
  <c r="P162" i="2"/>
  <c r="BI158" i="2"/>
  <c r="BH158" i="2"/>
  <c r="BG158" i="2"/>
  <c r="BF158" i="2"/>
  <c r="T158" i="2"/>
  <c r="R158" i="2"/>
  <c r="P158" i="2"/>
  <c r="BI153" i="2"/>
  <c r="BH153" i="2"/>
  <c r="BG153" i="2"/>
  <c r="BF153" i="2"/>
  <c r="T153" i="2"/>
  <c r="R153" i="2"/>
  <c r="P153" i="2"/>
  <c r="BI149" i="2"/>
  <c r="BH149" i="2"/>
  <c r="BG149" i="2"/>
  <c r="BF149" i="2"/>
  <c r="T149" i="2"/>
  <c r="R149" i="2"/>
  <c r="P149" i="2"/>
  <c r="BI144" i="2"/>
  <c r="BH144" i="2"/>
  <c r="BG144" i="2"/>
  <c r="BF144" i="2"/>
  <c r="T144" i="2"/>
  <c r="R144" i="2"/>
  <c r="P144" i="2"/>
  <c r="BI140" i="2"/>
  <c r="BH140" i="2"/>
  <c r="BG140" i="2"/>
  <c r="BF140" i="2"/>
  <c r="T140" i="2"/>
  <c r="R140" i="2"/>
  <c r="P140" i="2"/>
  <c r="BI136" i="2"/>
  <c r="BH136" i="2"/>
  <c r="BG136" i="2"/>
  <c r="BF136" i="2"/>
  <c r="T136" i="2"/>
  <c r="R136" i="2"/>
  <c r="P136" i="2"/>
  <c r="BI132" i="2"/>
  <c r="BH132" i="2"/>
  <c r="BG132" i="2"/>
  <c r="BF132" i="2"/>
  <c r="T132" i="2"/>
  <c r="R132" i="2"/>
  <c r="P132" i="2"/>
  <c r="BI128" i="2"/>
  <c r="BH128" i="2"/>
  <c r="BG128" i="2"/>
  <c r="BF128" i="2"/>
  <c r="T128" i="2"/>
  <c r="R128" i="2"/>
  <c r="P128" i="2"/>
  <c r="BI124" i="2"/>
  <c r="BH124" i="2"/>
  <c r="BG124" i="2"/>
  <c r="BF124" i="2"/>
  <c r="T124" i="2"/>
  <c r="R124" i="2"/>
  <c r="P124" i="2"/>
  <c r="J117" i="2"/>
  <c r="F117" i="2"/>
  <c r="F115" i="2"/>
  <c r="E113" i="2"/>
  <c r="J91" i="2"/>
  <c r="F91" i="2"/>
  <c r="F89" i="2"/>
  <c r="E87" i="2"/>
  <c r="J24" i="2"/>
  <c r="E24" i="2"/>
  <c r="J118" i="2"/>
  <c r="J23" i="2"/>
  <c r="J18" i="2"/>
  <c r="E18" i="2"/>
  <c r="F118" i="2"/>
  <c r="J17" i="2"/>
  <c r="J12" i="2"/>
  <c r="J115" i="2" s="1"/>
  <c r="E7" i="2"/>
  <c r="E85" i="2" s="1"/>
  <c r="L90" i="1"/>
  <c r="AM90" i="1"/>
  <c r="AM89" i="1"/>
  <c r="L89" i="1"/>
  <c r="AM87" i="1"/>
  <c r="L87" i="1"/>
  <c r="L85" i="1"/>
  <c r="L84" i="1"/>
  <c r="BK282" i="2"/>
  <c r="J252" i="2"/>
  <c r="J153" i="2"/>
  <c r="BK247" i="2"/>
  <c r="J128" i="2"/>
  <c r="BK178" i="2"/>
  <c r="J124" i="2"/>
  <c r="BK144" i="2"/>
  <c r="J173" i="3"/>
  <c r="BK173" i="3"/>
  <c r="J34" i="3"/>
  <c r="BK160" i="5"/>
  <c r="J196" i="5"/>
  <c r="BK362" i="5"/>
  <c r="J444" i="5"/>
  <c r="BK204" i="5"/>
  <c r="J285" i="5"/>
  <c r="BK353" i="5"/>
  <c r="BK263" i="5"/>
  <c r="J456" i="5"/>
  <c r="BK267" i="5"/>
  <c r="BK197" i="6"/>
  <c r="BK225" i="6"/>
  <c r="BK221" i="6"/>
  <c r="J133" i="6"/>
  <c r="J173" i="6"/>
  <c r="BK141" i="6"/>
  <c r="BK133" i="6"/>
  <c r="BK195" i="7"/>
  <c r="J146" i="7"/>
  <c r="BK125" i="7"/>
  <c r="BK135" i="7"/>
  <c r="J157" i="8"/>
  <c r="J149" i="8"/>
  <c r="J162" i="9"/>
  <c r="J140" i="9"/>
  <c r="BK133" i="9"/>
  <c r="J123" i="9"/>
  <c r="BK166" i="9"/>
  <c r="BK154" i="9"/>
  <c r="J150" i="9"/>
  <c r="BK158" i="9"/>
  <c r="J133" i="9"/>
  <c r="BK183" i="9"/>
  <c r="J154" i="9"/>
  <c r="BK145" i="9"/>
  <c r="BK140" i="9"/>
  <c r="BK246" i="10"/>
  <c r="BK282" i="10"/>
  <c r="BK136" i="10"/>
  <c r="J268" i="10"/>
  <c r="J282" i="10"/>
  <c r="BK274" i="10"/>
  <c r="J152" i="10"/>
  <c r="J128" i="11"/>
  <c r="J149" i="11"/>
  <c r="J145" i="12"/>
  <c r="J307" i="2"/>
  <c r="BK274" i="2"/>
  <c r="J219" i="2"/>
  <c r="BK307" i="2"/>
  <c r="J223" i="2"/>
  <c r="BK140" i="2"/>
  <c r="BK132" i="2"/>
  <c r="J122" i="3"/>
  <c r="J133" i="3"/>
  <c r="J139" i="3"/>
  <c r="J181" i="4"/>
  <c r="BK153" i="4"/>
  <c r="BK134" i="4"/>
  <c r="J293" i="5"/>
  <c r="BK181" i="5"/>
  <c r="J271" i="5"/>
  <c r="J440" i="5"/>
  <c r="J297" i="5"/>
  <c r="J306" i="5"/>
  <c r="BK431" i="5"/>
  <c r="J220" i="5"/>
  <c r="BK129" i="5"/>
  <c r="BK143" i="5"/>
  <c r="J181" i="5"/>
  <c r="J151" i="5"/>
  <c r="J209" i="6"/>
  <c r="BK233" i="6"/>
  <c r="J137" i="6"/>
  <c r="J157" i="6"/>
  <c r="J161" i="6"/>
  <c r="J269" i="6"/>
  <c r="J121" i="6"/>
  <c r="J257" i="6"/>
  <c r="J157" i="7"/>
  <c r="J129" i="7"/>
  <c r="J199" i="7"/>
  <c r="J142" i="7"/>
  <c r="J161" i="8"/>
  <c r="J145" i="9"/>
  <c r="BK268" i="10"/>
  <c r="J217" i="10"/>
  <c r="J231" i="10"/>
  <c r="J208" i="10"/>
  <c r="BK168" i="10"/>
  <c r="J298" i="10"/>
  <c r="BK292" i="10"/>
  <c r="J162" i="11"/>
  <c r="J158" i="11"/>
  <c r="J131" i="12"/>
  <c r="BK287" i="2"/>
  <c r="BK261" i="2"/>
  <c r="J178" i="2"/>
  <c r="BK215" i="2"/>
  <c r="J227" i="2"/>
  <c r="BK166" i="2"/>
  <c r="J189" i="2"/>
  <c r="J186" i="3"/>
  <c r="BK133" i="3"/>
  <c r="J125" i="4"/>
  <c r="J171" i="4"/>
  <c r="BK195" i="4"/>
  <c r="BK297" i="5"/>
  <c r="BK156" i="5"/>
  <c r="BK279" i="5"/>
  <c r="BK413" i="5"/>
  <c r="BK310" i="5"/>
  <c r="J386" i="5"/>
  <c r="BK229" i="5"/>
  <c r="J460" i="5"/>
  <c r="BK259" i="5"/>
  <c r="BK405" i="5"/>
  <c r="BK253" i="6"/>
  <c r="BK181" i="6"/>
  <c r="BK241" i="6"/>
  <c r="BK213" i="6"/>
  <c r="BK229" i="6"/>
  <c r="J145" i="6"/>
  <c r="BK245" i="6"/>
  <c r="J265" i="6"/>
  <c r="BK157" i="6"/>
  <c r="J201" i="6"/>
  <c r="BK178" i="7"/>
  <c r="BK199" i="7"/>
  <c r="BK157" i="7"/>
  <c r="BK161" i="8"/>
  <c r="BK133" i="8"/>
  <c r="J123" i="8"/>
  <c r="BK150" i="9"/>
  <c r="BK148" i="10"/>
  <c r="BK184" i="10"/>
  <c r="BK164" i="10"/>
  <c r="J196" i="10"/>
  <c r="J192" i="10"/>
  <c r="BK256" i="10"/>
  <c r="BK217" i="10"/>
  <c r="J144" i="11"/>
  <c r="BK128" i="11"/>
  <c r="BK123" i="12"/>
  <c r="J282" i="2"/>
  <c r="BK257" i="2"/>
  <c r="BK189" i="2"/>
  <c r="BK136" i="2"/>
  <c r="J193" i="2"/>
  <c r="J205" i="2"/>
  <c r="J266" i="2"/>
  <c r="J136" i="2"/>
  <c r="J177" i="3"/>
  <c r="J144" i="3"/>
  <c r="J195" i="4"/>
  <c r="J157" i="4"/>
  <c r="BK167" i="4"/>
  <c r="BK440" i="5"/>
  <c r="J229" i="5"/>
  <c r="J358" i="5"/>
  <c r="J133" i="5"/>
  <c r="J246" i="5"/>
  <c r="BK366" i="5"/>
  <c r="J436" i="5"/>
  <c r="J216" i="5"/>
  <c r="BK394" i="5"/>
  <c r="J366" i="5"/>
  <c r="J426" i="5"/>
  <c r="J173" i="5"/>
  <c r="BK400" i="5"/>
  <c r="J204" i="5"/>
  <c r="BK173" i="6"/>
  <c r="J165" i="6"/>
  <c r="BK129" i="7"/>
  <c r="J125" i="7"/>
  <c r="J190" i="7"/>
  <c r="BK173" i="8"/>
  <c r="J178" i="8"/>
  <c r="BK149" i="8"/>
  <c r="J166" i="9"/>
  <c r="J158" i="9"/>
  <c r="BK196" i="10"/>
  <c r="J168" i="10"/>
  <c r="J256" i="10"/>
  <c r="J144" i="10"/>
  <c r="J290" i="10"/>
  <c r="BK208" i="10"/>
  <c r="J148" i="10"/>
  <c r="BK140" i="11"/>
  <c r="J124" i="11"/>
  <c r="J136" i="12"/>
  <c r="BK297" i="2"/>
  <c r="BK270" i="2"/>
  <c r="J132" i="2"/>
  <c r="BK219" i="2"/>
  <c r="J144" i="2"/>
  <c r="BK149" i="2"/>
  <c r="BK144" i="3"/>
  <c r="J157" i="3"/>
  <c r="J126" i="3"/>
  <c r="BK125" i="4"/>
  <c r="J167" i="4"/>
  <c r="J134" i="4"/>
  <c r="BK382" i="5"/>
  <c r="BK200" i="5"/>
  <c r="BK289" i="5"/>
  <c r="J267" i="5"/>
  <c r="J374" i="5"/>
  <c r="J413" i="5"/>
  <c r="BK177" i="5"/>
  <c r="BK348" i="5"/>
  <c r="J417" i="5"/>
  <c r="J452" i="5"/>
  <c r="J344" i="5"/>
  <c r="J197" i="6"/>
  <c r="BK217" i="6"/>
  <c r="J217" i="6"/>
  <c r="BK129" i="6"/>
  <c r="BK189" i="6"/>
  <c r="J181" i="6"/>
  <c r="BK207" i="7"/>
  <c r="J207" i="7"/>
  <c r="BK168" i="7"/>
  <c r="J169" i="8"/>
  <c r="BK178" i="8"/>
  <c r="BK129" i="9"/>
  <c r="J129" i="9"/>
  <c r="J188" i="10"/>
  <c r="J132" i="10"/>
  <c r="J264" i="10"/>
  <c r="BK251" i="10"/>
  <c r="BK236" i="10"/>
  <c r="J296" i="10"/>
  <c r="J164" i="10"/>
  <c r="BK136" i="11"/>
  <c r="J140" i="11"/>
  <c r="J123" i="12"/>
  <c r="J297" i="2"/>
  <c r="BK227" i="2"/>
  <c r="BK223" i="2"/>
  <c r="AS94" i="1"/>
  <c r="BK191" i="3"/>
  <c r="BK161" i="3"/>
  <c r="BK176" i="4"/>
  <c r="J199" i="4"/>
  <c r="BK436" i="5"/>
  <c r="BK285" i="5"/>
  <c r="J160" i="5"/>
  <c r="J129" i="5"/>
  <c r="J234" i="5"/>
  <c r="J335" i="5"/>
  <c r="J259" i="5"/>
  <c r="J340" i="5"/>
  <c r="BK173" i="5"/>
  <c r="BK378" i="5"/>
  <c r="BK133" i="5"/>
  <c r="BK147" i="5"/>
  <c r="BK344" i="5"/>
  <c r="BK192" i="5"/>
  <c r="J348" i="5"/>
  <c r="J187" i="5"/>
  <c r="J237" i="6"/>
  <c r="J241" i="6"/>
  <c r="BK161" i="6"/>
  <c r="J177" i="6"/>
  <c r="BK169" i="6"/>
  <c r="BK125" i="6"/>
  <c r="BK269" i="6"/>
  <c r="BK201" i="6"/>
  <c r="J135" i="7"/>
  <c r="BK163" i="7"/>
  <c r="J178" i="7"/>
  <c r="BK165" i="8"/>
  <c r="BK138" i="8"/>
  <c r="BK174" i="9"/>
  <c r="BK264" i="10"/>
  <c r="J184" i="10"/>
  <c r="J180" i="10"/>
  <c r="BK286" i="10"/>
  <c r="BK152" i="10"/>
  <c r="J246" i="10"/>
  <c r="BK140" i="10"/>
  <c r="J154" i="11"/>
  <c r="J132" i="11"/>
  <c r="BK145" i="12"/>
  <c r="J301" i="2"/>
  <c r="J274" i="2"/>
  <c r="J170" i="2"/>
  <c r="J257" i="2"/>
  <c r="J211" i="2"/>
  <c r="BK158" i="2"/>
  <c r="BK128" i="2"/>
  <c r="J191" i="3"/>
  <c r="J149" i="3"/>
  <c r="BK169" i="3"/>
  <c r="BK181" i="4"/>
  <c r="J153" i="4"/>
  <c r="BK421" i="5"/>
  <c r="J254" i="5"/>
  <c r="BK426" i="5"/>
  <c r="J318" i="5"/>
  <c r="BK386" i="5"/>
  <c r="J301" i="5"/>
  <c r="BK318" i="5"/>
  <c r="J390" i="5"/>
  <c r="BK225" i="5"/>
  <c r="BK275" i="5"/>
  <c r="BK460" i="5"/>
  <c r="BK314" i="5"/>
  <c r="J245" i="6"/>
  <c r="BK185" i="6"/>
  <c r="J225" i="6"/>
  <c r="BK137" i="6"/>
  <c r="BK261" i="6"/>
  <c r="J253" i="6"/>
  <c r="J233" i="6"/>
  <c r="J168" i="7"/>
  <c r="BK186" i="7"/>
  <c r="BK169" i="8"/>
  <c r="BK128" i="8"/>
  <c r="J165" i="8"/>
  <c r="J178" i="9"/>
  <c r="J183" i="9"/>
  <c r="J140" i="10"/>
  <c r="BK231" i="10"/>
  <c r="BK160" i="10"/>
  <c r="J241" i="10"/>
  <c r="BK298" i="10"/>
  <c r="J292" i="10"/>
  <c r="BK296" i="10"/>
  <c r="J136" i="10"/>
  <c r="J167" i="11"/>
  <c r="BK131" i="12"/>
  <c r="J278" i="2"/>
  <c r="BK211" i="2"/>
  <c r="J149" i="2"/>
  <c r="BK205" i="2"/>
  <c r="J215" i="2"/>
  <c r="BK153" i="2"/>
  <c r="J166" i="2"/>
  <c r="BK186" i="3"/>
  <c r="BK165" i="3"/>
  <c r="BK157" i="3"/>
  <c r="J176" i="4"/>
  <c r="BK149" i="4"/>
  <c r="BK139" i="4"/>
  <c r="BK199" i="4"/>
  <c r="J322" i="5"/>
  <c r="J225" i="5"/>
  <c r="J156" i="5"/>
  <c r="J164" i="5"/>
  <c r="J314" i="5"/>
  <c r="BK250" i="5"/>
  <c r="BK212" i="5"/>
  <c r="BK322" i="5"/>
  <c r="J212" i="5"/>
  <c r="BK340" i="5"/>
  <c r="BK444" i="5"/>
  <c r="BK326" i="5"/>
  <c r="BK456" i="5"/>
  <c r="BK238" i="5"/>
  <c r="J192" i="5"/>
  <c r="J137" i="5"/>
  <c r="J185" i="6"/>
  <c r="BK237" i="6"/>
  <c r="J229" i="6"/>
  <c r="J189" i="6"/>
  <c r="J125" i="6"/>
  <c r="J141" i="6"/>
  <c r="J193" i="6"/>
  <c r="BK205" i="6"/>
  <c r="BK145" i="6"/>
  <c r="BK142" i="7"/>
  <c r="J182" i="7"/>
  <c r="BK146" i="7"/>
  <c r="J163" i="7"/>
  <c r="J144" i="8"/>
  <c r="BK123" i="8"/>
  <c r="BK162" i="9"/>
  <c r="J251" i="10"/>
  <c r="BK128" i="10"/>
  <c r="BK156" i="10"/>
  <c r="J128" i="10"/>
  <c r="BK213" i="10"/>
  <c r="BK176" i="10"/>
  <c r="BK132" i="11"/>
  <c r="BK158" i="11"/>
  <c r="BK141" i="12"/>
  <c r="BK140" i="12" s="1"/>
  <c r="J140" i="12" s="1"/>
  <c r="J100" i="12" s="1"/>
  <c r="BK293" i="2"/>
  <c r="BK266" i="2"/>
  <c r="BK183" i="2"/>
  <c r="BK243" i="2"/>
  <c r="BK124" i="2"/>
  <c r="J174" i="2"/>
  <c r="J140" i="2"/>
  <c r="J165" i="3"/>
  <c r="BK139" i="3"/>
  <c r="BK126" i="3"/>
  <c r="BK129" i="4"/>
  <c r="J162" i="4"/>
  <c r="BK301" i="5"/>
  <c r="BK196" i="5"/>
  <c r="BK390" i="5"/>
  <c r="BK151" i="5"/>
  <c r="BK358" i="5"/>
  <c r="BK246" i="5"/>
  <c r="J200" i="5"/>
  <c r="BK234" i="5"/>
  <c r="J208" i="5"/>
  <c r="J326" i="5"/>
  <c r="J448" i="5"/>
  <c r="BK330" i="5"/>
  <c r="BK216" i="5"/>
  <c r="J169" i="6"/>
  <c r="J153" i="6"/>
  <c r="BK172" i="7"/>
  <c r="BK190" i="7"/>
  <c r="BK182" i="7"/>
  <c r="J138" i="8"/>
  <c r="J133" i="8"/>
  <c r="BK157" i="8"/>
  <c r="J174" i="9"/>
  <c r="J188" i="9"/>
  <c r="BK188" i="10"/>
  <c r="BK180" i="10"/>
  <c r="J160" i="10"/>
  <c r="BK200" i="10"/>
  <c r="J260" i="10"/>
  <c r="J227" i="10"/>
  <c r="BK192" i="10"/>
  <c r="J136" i="11"/>
  <c r="BK162" i="11"/>
  <c r="BK136" i="12"/>
  <c r="J287" i="2"/>
  <c r="J247" i="2"/>
  <c r="J158" i="2"/>
  <c r="BK252" i="2"/>
  <c r="J243" i="2"/>
  <c r="J162" i="2"/>
  <c r="J183" i="2"/>
  <c r="BK149" i="3"/>
  <c r="J169" i="3"/>
  <c r="J153" i="3"/>
  <c r="J139" i="4"/>
  <c r="J129" i="4"/>
  <c r="J191" i="4"/>
  <c r="J187" i="4"/>
  <c r="J409" i="5"/>
  <c r="J250" i="5"/>
  <c r="BK335" i="5"/>
  <c r="J431" i="5"/>
  <c r="BK220" i="5"/>
  <c r="J370" i="5"/>
  <c r="BK254" i="5"/>
  <c r="J310" i="5"/>
  <c r="BK168" i="5"/>
  <c r="J405" i="5"/>
  <c r="BK448" i="5"/>
  <c r="J168" i="5"/>
  <c r="J378" i="5"/>
  <c r="BK187" i="5"/>
  <c r="J362" i="5"/>
  <c r="BK208" i="5"/>
  <c r="BK271" i="5"/>
  <c r="J249" i="6"/>
  <c r="BK249" i="6"/>
  <c r="BK257" i="6"/>
  <c r="J221" i="6"/>
  <c r="J213" i="6"/>
  <c r="BK265" i="6"/>
  <c r="J149" i="6"/>
  <c r="J261" i="6"/>
  <c r="J212" i="7"/>
  <c r="J195" i="7"/>
  <c r="J150" i="7"/>
  <c r="J173" i="8"/>
  <c r="BK188" i="9"/>
  <c r="BK123" i="9"/>
  <c r="J156" i="10"/>
  <c r="BK172" i="10"/>
  <c r="J274" i="10"/>
  <c r="BK227" i="10"/>
  <c r="J278" i="10"/>
  <c r="J286" i="10"/>
  <c r="J200" i="10"/>
  <c r="BK154" i="11"/>
  <c r="BK144" i="11"/>
  <c r="J141" i="12"/>
  <c r="J293" i="2"/>
  <c r="BK238" i="2"/>
  <c r="BK301" i="2"/>
  <c r="BK174" i="2"/>
  <c r="BK197" i="2"/>
  <c r="BK193" i="2"/>
  <c r="BK181" i="3"/>
  <c r="BK153" i="3"/>
  <c r="BK122" i="3"/>
  <c r="BK171" i="4"/>
  <c r="BK157" i="4"/>
  <c r="BK162" i="4"/>
  <c r="J289" i="5"/>
  <c r="J177" i="5"/>
  <c r="J275" i="5"/>
  <c r="BK409" i="5"/>
  <c r="J143" i="5"/>
  <c r="BK370" i="5"/>
  <c r="J394" i="5"/>
  <c r="BK164" i="5"/>
  <c r="J421" i="5"/>
  <c r="BK242" i="5"/>
  <c r="BK209" i="6"/>
  <c r="BK149" i="6"/>
  <c r="BK150" i="7"/>
  <c r="J203" i="7"/>
  <c r="J172" i="7"/>
  <c r="BK144" i="8"/>
  <c r="J153" i="8"/>
  <c r="BK178" i="9"/>
  <c r="BK170" i="9"/>
  <c r="BK204" i="10"/>
  <c r="J176" i="10"/>
  <c r="J172" i="10"/>
  <c r="J236" i="10"/>
  <c r="BK260" i="10"/>
  <c r="BK222" i="10"/>
  <c r="BK144" i="10"/>
  <c r="BK124" i="11"/>
  <c r="BK149" i="11"/>
  <c r="J127" i="12"/>
  <c r="BK278" i="2"/>
  <c r="J261" i="2"/>
  <c r="J197" i="2"/>
  <c r="J238" i="2"/>
  <c r="BK170" i="2"/>
  <c r="J270" i="2"/>
  <c r="BK162" i="2"/>
  <c r="BK177" i="3"/>
  <c r="J161" i="3"/>
  <c r="J181" i="3"/>
  <c r="J149" i="4"/>
  <c r="BK191" i="4"/>
  <c r="BK187" i="4"/>
  <c r="BK417" i="5"/>
  <c r="J279" i="5"/>
  <c r="J330" i="5"/>
  <c r="J242" i="5"/>
  <c r="J382" i="5"/>
  <c r="BK293" i="5"/>
  <c r="J400" i="5"/>
  <c r="BK306" i="5"/>
  <c r="BK374" i="5"/>
  <c r="BK452" i="5"/>
  <c r="BK137" i="5"/>
  <c r="J238" i="5"/>
  <c r="J263" i="5"/>
  <c r="J353" i="5"/>
  <c r="J147" i="5"/>
  <c r="BK177" i="6"/>
  <c r="BK165" i="6"/>
  <c r="J129" i="6"/>
  <c r="BK193" i="6"/>
  <c r="BK121" i="6"/>
  <c r="BK153" i="6"/>
  <c r="J205" i="6"/>
  <c r="BK203" i="7"/>
  <c r="BK212" i="7"/>
  <c r="J186" i="7"/>
  <c r="BK153" i="8"/>
  <c r="J128" i="8"/>
  <c r="J170" i="9"/>
  <c r="BK278" i="10"/>
  <c r="J222" i="10"/>
  <c r="J213" i="10"/>
  <c r="J204" i="10"/>
  <c r="BK290" i="10"/>
  <c r="BK132" i="10"/>
  <c r="BK241" i="10"/>
  <c r="BK167" i="11"/>
  <c r="BK127" i="12"/>
  <c r="R123" i="2" l="1"/>
  <c r="R148" i="4"/>
  <c r="R147" i="4"/>
  <c r="T128" i="5"/>
  <c r="R224" i="5"/>
  <c r="R122" i="9"/>
  <c r="BK256" i="2"/>
  <c r="J256" i="2"/>
  <c r="J100" i="2" s="1"/>
  <c r="P148" i="4"/>
  <c r="P147" i="4"/>
  <c r="T191" i="5"/>
  <c r="P439" i="5"/>
  <c r="P438" i="5" s="1"/>
  <c r="BK120" i="6"/>
  <c r="J120" i="6"/>
  <c r="J98" i="6" s="1"/>
  <c r="BK194" i="7"/>
  <c r="J194" i="7"/>
  <c r="J101" i="7"/>
  <c r="R122" i="8"/>
  <c r="T139" i="9"/>
  <c r="T127" i="10"/>
  <c r="T126" i="10"/>
  <c r="R235" i="10"/>
  <c r="BK286" i="2"/>
  <c r="J286" i="2"/>
  <c r="J101" i="2"/>
  <c r="T121" i="3"/>
  <c r="T120" i="3" s="1"/>
  <c r="T119" i="3" s="1"/>
  <c r="R124" i="4"/>
  <c r="R123" i="4" s="1"/>
  <c r="BK128" i="5"/>
  <c r="J128" i="5"/>
  <c r="J98" i="5"/>
  <c r="BK224" i="5"/>
  <c r="J224" i="5"/>
  <c r="J101" i="5"/>
  <c r="P177" i="7"/>
  <c r="P123" i="7" s="1"/>
  <c r="P122" i="7" s="1"/>
  <c r="AU100" i="1" s="1"/>
  <c r="T122" i="9"/>
  <c r="T121" i="9"/>
  <c r="T120" i="9"/>
  <c r="P221" i="10"/>
  <c r="T123" i="11"/>
  <c r="R286" i="2"/>
  <c r="T233" i="5"/>
  <c r="P122" i="8"/>
  <c r="P139" i="9"/>
  <c r="T221" i="10"/>
  <c r="R153" i="11"/>
  <c r="P256" i="2"/>
  <c r="P122" i="2" s="1"/>
  <c r="P121" i="2" s="1"/>
  <c r="AU95" i="1" s="1"/>
  <c r="P121" i="3"/>
  <c r="P120" i="3" s="1"/>
  <c r="P119" i="3" s="1"/>
  <c r="AU96" i="1" s="1"/>
  <c r="P233" i="5"/>
  <c r="BK143" i="8"/>
  <c r="J143" i="8"/>
  <c r="J99" i="8"/>
  <c r="T273" i="10"/>
  <c r="T272" i="10" s="1"/>
  <c r="BK153" i="11"/>
  <c r="J153" i="11"/>
  <c r="J100" i="11" s="1"/>
  <c r="BK123" i="2"/>
  <c r="J123" i="2"/>
  <c r="J98" i="2"/>
  <c r="R233" i="5"/>
  <c r="R177" i="7"/>
  <c r="P143" i="8"/>
  <c r="P127" i="10"/>
  <c r="P126" i="10" s="1"/>
  <c r="BK235" i="10"/>
  <c r="J235" i="10"/>
  <c r="J103" i="10"/>
  <c r="T256" i="2"/>
  <c r="BK124" i="4"/>
  <c r="J124" i="4"/>
  <c r="J98" i="4"/>
  <c r="R191" i="5"/>
  <c r="T439" i="5"/>
  <c r="T438" i="5"/>
  <c r="P120" i="6"/>
  <c r="P119" i="6" s="1"/>
  <c r="P118" i="6" s="1"/>
  <c r="AU99" i="1" s="1"/>
  <c r="BK122" i="8"/>
  <c r="J122" i="8" s="1"/>
  <c r="J98" i="8" s="1"/>
  <c r="P122" i="9"/>
  <c r="P121" i="9"/>
  <c r="P120" i="9" s="1"/>
  <c r="AU102" i="1" s="1"/>
  <c r="R127" i="10"/>
  <c r="R126" i="10"/>
  <c r="P235" i="10"/>
  <c r="BK123" i="11"/>
  <c r="P153" i="11"/>
  <c r="R122" i="12"/>
  <c r="R121" i="12" s="1"/>
  <c r="R120" i="12" s="1"/>
  <c r="R256" i="2"/>
  <c r="P124" i="4"/>
  <c r="P123" i="4" s="1"/>
  <c r="P122" i="4" s="1"/>
  <c r="AU97" i="1" s="1"/>
  <c r="BK191" i="5"/>
  <c r="J191" i="5" s="1"/>
  <c r="J100" i="5" s="1"/>
  <c r="BK439" i="5"/>
  <c r="BK438" i="5"/>
  <c r="J438" i="5" s="1"/>
  <c r="J105" i="5" s="1"/>
  <c r="T124" i="7"/>
  <c r="R194" i="7"/>
  <c r="T143" i="8"/>
  <c r="BK122" i="9"/>
  <c r="BK221" i="10"/>
  <c r="J221" i="10"/>
  <c r="J102" i="10" s="1"/>
  <c r="R273" i="10"/>
  <c r="R272" i="10"/>
  <c r="R123" i="11"/>
  <c r="R122" i="11" s="1"/>
  <c r="R121" i="11" s="1"/>
  <c r="T122" i="12"/>
  <c r="T121" i="12"/>
  <c r="T120" i="12" s="1"/>
  <c r="P123" i="2"/>
  <c r="T148" i="4"/>
  <c r="T147" i="4"/>
  <c r="P128" i="5"/>
  <c r="T224" i="5"/>
  <c r="BK177" i="7"/>
  <c r="J177" i="7"/>
  <c r="J100" i="7"/>
  <c r="BK127" i="10"/>
  <c r="J127" i="10" s="1"/>
  <c r="J98" i="10" s="1"/>
  <c r="R221" i="10"/>
  <c r="R215" i="10" s="1"/>
  <c r="T286" i="2"/>
  <c r="BK121" i="3"/>
  <c r="J121" i="3"/>
  <c r="J98" i="3" s="1"/>
  <c r="T124" i="4"/>
  <c r="T123" i="4"/>
  <c r="P191" i="5"/>
  <c r="R439" i="5"/>
  <c r="R438" i="5" s="1"/>
  <c r="R124" i="7"/>
  <c r="R123" i="7"/>
  <c r="R122" i="7" s="1"/>
  <c r="T194" i="7"/>
  <c r="T122" i="8"/>
  <c r="T121" i="8"/>
  <c r="T120" i="8" s="1"/>
  <c r="R139" i="9"/>
  <c r="BK273" i="10"/>
  <c r="J273" i="10"/>
  <c r="J105" i="10" s="1"/>
  <c r="BK122" i="12"/>
  <c r="T123" i="2"/>
  <c r="T122" i="2"/>
  <c r="T121" i="2" s="1"/>
  <c r="BK148" i="4"/>
  <c r="BK147" i="4"/>
  <c r="J147" i="4"/>
  <c r="J101" i="4" s="1"/>
  <c r="BK233" i="5"/>
  <c r="J233" i="5"/>
  <c r="J102" i="5"/>
  <c r="R120" i="6"/>
  <c r="R119" i="6"/>
  <c r="R118" i="6"/>
  <c r="BK124" i="7"/>
  <c r="P194" i="7"/>
  <c r="BK139" i="9"/>
  <c r="J139" i="9"/>
  <c r="J99" i="9"/>
  <c r="T235" i="10"/>
  <c r="T153" i="11"/>
  <c r="BK135" i="12"/>
  <c r="J135" i="12"/>
  <c r="J99" i="12" s="1"/>
  <c r="P286" i="2"/>
  <c r="R121" i="3"/>
  <c r="R120" i="3"/>
  <c r="R119" i="3" s="1"/>
  <c r="R128" i="5"/>
  <c r="R127" i="5" s="1"/>
  <c r="R126" i="5" s="1"/>
  <c r="P224" i="5"/>
  <c r="T120" i="6"/>
  <c r="T119" i="6" s="1"/>
  <c r="T118" i="6" s="1"/>
  <c r="P124" i="7"/>
  <c r="T177" i="7"/>
  <c r="R143" i="8"/>
  <c r="P273" i="10"/>
  <c r="P272" i="10"/>
  <c r="P123" i="11"/>
  <c r="P122" i="11"/>
  <c r="P121" i="11" s="1"/>
  <c r="AU104" i="1" s="1"/>
  <c r="P122" i="12"/>
  <c r="P121" i="12"/>
  <c r="P120" i="12" s="1"/>
  <c r="AU105" i="1" s="1"/>
  <c r="P135" i="12"/>
  <c r="BK167" i="7"/>
  <c r="J167" i="7" s="1"/>
  <c r="J99" i="7" s="1"/>
  <c r="BK186" i="5"/>
  <c r="J186" i="5"/>
  <c r="J99" i="5" s="1"/>
  <c r="BK430" i="5"/>
  <c r="J430" i="5" s="1"/>
  <c r="J103" i="5" s="1"/>
  <c r="BK177" i="8"/>
  <c r="J177" i="8"/>
  <c r="J100" i="8" s="1"/>
  <c r="BK190" i="3"/>
  <c r="J190" i="3" s="1"/>
  <c r="J99" i="3" s="1"/>
  <c r="BK435" i="5"/>
  <c r="J435" i="5"/>
  <c r="J104" i="5" s="1"/>
  <c r="BK187" i="9"/>
  <c r="J187" i="9" s="1"/>
  <c r="J100" i="9" s="1"/>
  <c r="BK251" i="2"/>
  <c r="J251" i="2"/>
  <c r="J99" i="2" s="1"/>
  <c r="BK133" i="4"/>
  <c r="J133" i="4" s="1"/>
  <c r="J99" i="4" s="1"/>
  <c r="BK148" i="11"/>
  <c r="J148" i="11"/>
  <c r="J99" i="11" s="1"/>
  <c r="BK211" i="7"/>
  <c r="J211" i="7" s="1"/>
  <c r="J102" i="7" s="1"/>
  <c r="BK138" i="4"/>
  <c r="J138" i="4"/>
  <c r="J100" i="4" s="1"/>
  <c r="BK166" i="11"/>
  <c r="J166" i="11" s="1"/>
  <c r="J101" i="11" s="1"/>
  <c r="BK216" i="10"/>
  <c r="J216" i="10"/>
  <c r="J101" i="10" s="1"/>
  <c r="BK212" i="10"/>
  <c r="J212" i="10" s="1"/>
  <c r="J99" i="10" s="1"/>
  <c r="J114" i="12"/>
  <c r="J92" i="12"/>
  <c r="BE136" i="12"/>
  <c r="BE141" i="12"/>
  <c r="BE145" i="12"/>
  <c r="F92" i="12"/>
  <c r="J123" i="11"/>
  <c r="J98" i="11"/>
  <c r="BE123" i="12"/>
  <c r="E110" i="12"/>
  <c r="BE127" i="12"/>
  <c r="BE131" i="12"/>
  <c r="BK272" i="10"/>
  <c r="J272" i="10"/>
  <c r="J104" i="10" s="1"/>
  <c r="E85" i="11"/>
  <c r="F92" i="11"/>
  <c r="BE149" i="11"/>
  <c r="J115" i="11"/>
  <c r="BE132" i="11"/>
  <c r="BE154" i="11"/>
  <c r="BK215" i="10"/>
  <c r="J215" i="10"/>
  <c r="J100" i="10" s="1"/>
  <c r="J92" i="11"/>
  <c r="BE162" i="11"/>
  <c r="BE124" i="11"/>
  <c r="BE136" i="11"/>
  <c r="BE167" i="11"/>
  <c r="BE144" i="11"/>
  <c r="BE128" i="11"/>
  <c r="BE140" i="11"/>
  <c r="BE158" i="11"/>
  <c r="J122" i="9"/>
  <c r="J98" i="9"/>
  <c r="J89" i="10"/>
  <c r="F122" i="10"/>
  <c r="BE152" i="10"/>
  <c r="BE180" i="10"/>
  <c r="BE192" i="10"/>
  <c r="BE200" i="10"/>
  <c r="BE264" i="10"/>
  <c r="BE231" i="10"/>
  <c r="J122" i="10"/>
  <c r="BE136" i="10"/>
  <c r="BE196" i="10"/>
  <c r="BE236" i="10"/>
  <c r="BE274" i="10"/>
  <c r="BE290" i="10"/>
  <c r="BE172" i="10"/>
  <c r="BE251" i="10"/>
  <c r="BE282" i="10"/>
  <c r="BE292" i="10"/>
  <c r="BE296" i="10"/>
  <c r="BE298" i="10"/>
  <c r="BE156" i="10"/>
  <c r="BE227" i="10"/>
  <c r="BE241" i="10"/>
  <c r="BE132" i="10"/>
  <c r="BE160" i="10"/>
  <c r="BE144" i="10"/>
  <c r="BE204" i="10"/>
  <c r="BE246" i="10"/>
  <c r="BE176" i="10"/>
  <c r="BE184" i="10"/>
  <c r="BE268" i="10"/>
  <c r="BE148" i="10"/>
  <c r="BE168" i="10"/>
  <c r="BE188" i="10"/>
  <c r="BE260" i="10"/>
  <c r="BE140" i="10"/>
  <c r="BE213" i="10"/>
  <c r="BE278" i="10"/>
  <c r="E85" i="10"/>
  <c r="BE208" i="10"/>
  <c r="BE217" i="10"/>
  <c r="BE286" i="10"/>
  <c r="BE128" i="10"/>
  <c r="BE164" i="10"/>
  <c r="BE222" i="10"/>
  <c r="BE256" i="10"/>
  <c r="E85" i="9"/>
  <c r="J114" i="9"/>
  <c r="BE158" i="9"/>
  <c r="F117" i="9"/>
  <c r="BE133" i="9"/>
  <c r="BE150" i="9"/>
  <c r="BE162" i="9"/>
  <c r="BE129" i="9"/>
  <c r="BE140" i="9"/>
  <c r="BE178" i="9"/>
  <c r="BE183" i="9"/>
  <c r="BE188" i="9"/>
  <c r="BE170" i="9"/>
  <c r="BE154" i="9"/>
  <c r="BE174" i="9"/>
  <c r="BE166" i="9"/>
  <c r="J92" i="9"/>
  <c r="BE123" i="9"/>
  <c r="BE145" i="9"/>
  <c r="F92" i="8"/>
  <c r="J92" i="8"/>
  <c r="BE169" i="8"/>
  <c r="J124" i="7"/>
  <c r="J98" i="7" s="1"/>
  <c r="BE173" i="8"/>
  <c r="BE157" i="8"/>
  <c r="BE178" i="8"/>
  <c r="BE123" i="8"/>
  <c r="BE144" i="8"/>
  <c r="BE165" i="8"/>
  <c r="J89" i="8"/>
  <c r="BE153" i="8"/>
  <c r="BE138" i="8"/>
  <c r="E85" i="8"/>
  <c r="BE133" i="8"/>
  <c r="BE149" i="8"/>
  <c r="BE128" i="8"/>
  <c r="BE161" i="8"/>
  <c r="J89" i="7"/>
  <c r="BE146" i="7"/>
  <c r="BE163" i="7"/>
  <c r="BK119" i="6"/>
  <c r="J119" i="6"/>
  <c r="J97" i="6" s="1"/>
  <c r="F92" i="7"/>
  <c r="E85" i="7"/>
  <c r="BE150" i="7"/>
  <c r="BE190" i="7"/>
  <c r="BE125" i="7"/>
  <c r="BE182" i="7"/>
  <c r="BE212" i="7"/>
  <c r="BE157" i="7"/>
  <c r="BE203" i="7"/>
  <c r="BE168" i="7"/>
  <c r="J92" i="7"/>
  <c r="BE195" i="7"/>
  <c r="BE129" i="7"/>
  <c r="BE199" i="7"/>
  <c r="BE142" i="7"/>
  <c r="BE135" i="7"/>
  <c r="BE178" i="7"/>
  <c r="BE207" i="7"/>
  <c r="BE172" i="7"/>
  <c r="BE186" i="7"/>
  <c r="BE185" i="6"/>
  <c r="J112" i="6"/>
  <c r="BE133" i="6"/>
  <c r="BE153" i="6"/>
  <c r="BE173" i="6"/>
  <c r="BE213" i="6"/>
  <c r="BE137" i="6"/>
  <c r="BE145" i="6"/>
  <c r="BE265" i="6"/>
  <c r="E108" i="6"/>
  <c r="BE217" i="6"/>
  <c r="BE253" i="6"/>
  <c r="J115" i="6"/>
  <c r="BE197" i="6"/>
  <c r="BE261" i="6"/>
  <c r="BE269" i="6"/>
  <c r="J439" i="5"/>
  <c r="J106" i="5" s="1"/>
  <c r="F115" i="6"/>
  <c r="BE193" i="6"/>
  <c r="BE229" i="6"/>
  <c r="BE257" i="6"/>
  <c r="BE121" i="6"/>
  <c r="BE209" i="6"/>
  <c r="BE225" i="6"/>
  <c r="BE249" i="6"/>
  <c r="BE141" i="6"/>
  <c r="BE177" i="6"/>
  <c r="BE189" i="6"/>
  <c r="BE205" i="6"/>
  <c r="BE233" i="6"/>
  <c r="BE241" i="6"/>
  <c r="BE149" i="6"/>
  <c r="BE161" i="6"/>
  <c r="BE181" i="6"/>
  <c r="BE237" i="6"/>
  <c r="BE245" i="6"/>
  <c r="BE125" i="6"/>
  <c r="BE169" i="6"/>
  <c r="BE201" i="6"/>
  <c r="BE129" i="6"/>
  <c r="BE157" i="6"/>
  <c r="BE165" i="6"/>
  <c r="BE221" i="6"/>
  <c r="J148" i="4"/>
  <c r="J102" i="4"/>
  <c r="J92" i="5"/>
  <c r="F123" i="5"/>
  <c r="BE143" i="5"/>
  <c r="BE196" i="5"/>
  <c r="BE229" i="5"/>
  <c r="BE340" i="5"/>
  <c r="BE366" i="5"/>
  <c r="BE168" i="5"/>
  <c r="BE212" i="5"/>
  <c r="BE216" i="5"/>
  <c r="BE318" i="5"/>
  <c r="BE390" i="5"/>
  <c r="BE452" i="5"/>
  <c r="E116" i="5"/>
  <c r="BE164" i="5"/>
  <c r="BE208" i="5"/>
  <c r="BE220" i="5"/>
  <c r="BE259" i="5"/>
  <c r="BE271" i="5"/>
  <c r="BE289" i="5"/>
  <c r="BE297" i="5"/>
  <c r="BE335" i="5"/>
  <c r="BE440" i="5"/>
  <c r="BE192" i="5"/>
  <c r="BE246" i="5"/>
  <c r="BE353" i="5"/>
  <c r="BE362" i="5"/>
  <c r="BE431" i="5"/>
  <c r="BE436" i="5"/>
  <c r="BE448" i="5"/>
  <c r="BE456" i="5"/>
  <c r="BE460" i="5"/>
  <c r="BK123" i="4"/>
  <c r="J123" i="4"/>
  <c r="J97" i="4" s="1"/>
  <c r="BE151" i="5"/>
  <c r="BE177" i="5"/>
  <c r="BE200" i="5"/>
  <c r="BE242" i="5"/>
  <c r="BE314" i="5"/>
  <c r="BE330" i="5"/>
  <c r="BE358" i="5"/>
  <c r="BE386" i="5"/>
  <c r="BE394" i="5"/>
  <c r="BE413" i="5"/>
  <c r="J120" i="5"/>
  <c r="BE160" i="5"/>
  <c r="BE238" i="5"/>
  <c r="BE263" i="5"/>
  <c r="BE310" i="5"/>
  <c r="BE378" i="5"/>
  <c r="BE400" i="5"/>
  <c r="BE133" i="5"/>
  <c r="BE181" i="5"/>
  <c r="BE275" i="5"/>
  <c r="BE344" i="5"/>
  <c r="BE405" i="5"/>
  <c r="BE129" i="5"/>
  <c r="BE137" i="5"/>
  <c r="BE156" i="5"/>
  <c r="BE204" i="5"/>
  <c r="BE225" i="5"/>
  <c r="BE250" i="5"/>
  <c r="BE285" i="5"/>
  <c r="BE306" i="5"/>
  <c r="BE322" i="5"/>
  <c r="BE409" i="5"/>
  <c r="BE417" i="5"/>
  <c r="BE421" i="5"/>
  <c r="BE173" i="5"/>
  <c r="BE254" i="5"/>
  <c r="BE279" i="5"/>
  <c r="BE293" i="5"/>
  <c r="BE301" i="5"/>
  <c r="BE348" i="5"/>
  <c r="BE370" i="5"/>
  <c r="BE382" i="5"/>
  <c r="BE444" i="5"/>
  <c r="BE147" i="5"/>
  <c r="BE187" i="5"/>
  <c r="BE234" i="5"/>
  <c r="BE267" i="5"/>
  <c r="BE326" i="5"/>
  <c r="BE374" i="5"/>
  <c r="BE426" i="5"/>
  <c r="BE134" i="4"/>
  <c r="J119" i="4"/>
  <c r="BE139" i="4"/>
  <c r="BE157" i="4"/>
  <c r="BE167" i="4"/>
  <c r="J89" i="4"/>
  <c r="F119" i="4"/>
  <c r="BE181" i="4"/>
  <c r="BE195" i="4"/>
  <c r="BE129" i="4"/>
  <c r="BE149" i="4"/>
  <c r="BE199" i="4"/>
  <c r="E112" i="4"/>
  <c r="BE171" i="4"/>
  <c r="BE187" i="4"/>
  <c r="BE153" i="4"/>
  <c r="BE176" i="4"/>
  <c r="BE191" i="4"/>
  <c r="BK120" i="3"/>
  <c r="J120" i="3" s="1"/>
  <c r="J97" i="3" s="1"/>
  <c r="BE125" i="4"/>
  <c r="BE162" i="4"/>
  <c r="BK122" i="2"/>
  <c r="J122" i="2"/>
  <c r="J97" i="2" s="1"/>
  <c r="E85" i="3"/>
  <c r="F92" i="3"/>
  <c r="BE149" i="3"/>
  <c r="BE186" i="3"/>
  <c r="BE191" i="3"/>
  <c r="BE139" i="3"/>
  <c r="BE169" i="3"/>
  <c r="BE177" i="3"/>
  <c r="BE181" i="3"/>
  <c r="J89" i="3"/>
  <c r="BE122" i="3"/>
  <c r="BE165" i="3"/>
  <c r="J116" i="3"/>
  <c r="BE126" i="3"/>
  <c r="BE144" i="3"/>
  <c r="BE153" i="3"/>
  <c r="AW96" i="1"/>
  <c r="BE133" i="3"/>
  <c r="BE157" i="3"/>
  <c r="BE161" i="3"/>
  <c r="BE173" i="3"/>
  <c r="J89" i="2"/>
  <c r="F92" i="2"/>
  <c r="BE128" i="2"/>
  <c r="BE243" i="2"/>
  <c r="J92" i="2"/>
  <c r="BE144" i="2"/>
  <c r="BE170" i="2"/>
  <c r="BE174" i="2"/>
  <c r="E111" i="2"/>
  <c r="BE132" i="2"/>
  <c r="BE153" i="2"/>
  <c r="BE162" i="2"/>
  <c r="BE189" i="2"/>
  <c r="BE197" i="2"/>
  <c r="BE215" i="2"/>
  <c r="BE223" i="2"/>
  <c r="BE238" i="2"/>
  <c r="BE140" i="2"/>
  <c r="BE149" i="2"/>
  <c r="BE158" i="2"/>
  <c r="BE183" i="2"/>
  <c r="BE211" i="2"/>
  <c r="BE219" i="2"/>
  <c r="BE247" i="2"/>
  <c r="BE124" i="2"/>
  <c r="BE136" i="2"/>
  <c r="BE166" i="2"/>
  <c r="BE178" i="2"/>
  <c r="BE193" i="2"/>
  <c r="BE205" i="2"/>
  <c r="BE227" i="2"/>
  <c r="BE252" i="2"/>
  <c r="BE257" i="2"/>
  <c r="BE261" i="2"/>
  <c r="BE266" i="2"/>
  <c r="BE270" i="2"/>
  <c r="BE274" i="2"/>
  <c r="BE278" i="2"/>
  <c r="BE282" i="2"/>
  <c r="BE287" i="2"/>
  <c r="BE293" i="2"/>
  <c r="BE297" i="2"/>
  <c r="BE301" i="2"/>
  <c r="BE307" i="2"/>
  <c r="F37" i="2"/>
  <c r="BD95" i="1"/>
  <c r="F34" i="7"/>
  <c r="BA100" i="1" s="1"/>
  <c r="F37" i="8"/>
  <c r="BD101" i="1"/>
  <c r="F37" i="9"/>
  <c r="BD102" i="1" s="1"/>
  <c r="F36" i="11"/>
  <c r="BC104" i="1"/>
  <c r="F34" i="12"/>
  <c r="BA105" i="1" s="1"/>
  <c r="F35" i="2"/>
  <c r="BB95" i="1"/>
  <c r="F37" i="6"/>
  <c r="BD99" i="1" s="1"/>
  <c r="F36" i="8"/>
  <c r="BC101" i="1"/>
  <c r="F37" i="10"/>
  <c r="BD103" i="1" s="1"/>
  <c r="F34" i="4"/>
  <c r="BA97" i="1"/>
  <c r="F37" i="4"/>
  <c r="BD97" i="1" s="1"/>
  <c r="J34" i="6"/>
  <c r="AW99" i="1"/>
  <c r="F37" i="7"/>
  <c r="BD100" i="1" s="1"/>
  <c r="J34" i="9"/>
  <c r="AW102" i="1"/>
  <c r="F34" i="9"/>
  <c r="BA102" i="1" s="1"/>
  <c r="F35" i="10"/>
  <c r="BB103" i="1"/>
  <c r="J34" i="4"/>
  <c r="AW97" i="1" s="1"/>
  <c r="F34" i="5"/>
  <c r="BA98" i="1"/>
  <c r="F36" i="12"/>
  <c r="BC105" i="1" s="1"/>
  <c r="F36" i="2"/>
  <c r="BC95" i="1"/>
  <c r="F35" i="7"/>
  <c r="BB100" i="1" s="1"/>
  <c r="J34" i="7"/>
  <c r="AW100" i="1"/>
  <c r="F35" i="8"/>
  <c r="BB101" i="1" s="1"/>
  <c r="F36" i="10"/>
  <c r="BC103" i="1"/>
  <c r="F37" i="3"/>
  <c r="BD96" i="1" s="1"/>
  <c r="F35" i="5"/>
  <c r="BB98" i="1"/>
  <c r="F34" i="2"/>
  <c r="BA95" i="1" s="1"/>
  <c r="F35" i="6"/>
  <c r="BB99" i="1"/>
  <c r="J34" i="8"/>
  <c r="AW101" i="1" s="1"/>
  <c r="J34" i="10"/>
  <c r="AW103" i="1"/>
  <c r="F34" i="3"/>
  <c r="BA96" i="1" s="1"/>
  <c r="F35" i="4"/>
  <c r="BB97" i="1"/>
  <c r="F37" i="5"/>
  <c r="BD98" i="1" s="1"/>
  <c r="F36" i="3"/>
  <c r="BC96" i="1"/>
  <c r="F34" i="6"/>
  <c r="BA99" i="1" s="1"/>
  <c r="F36" i="7"/>
  <c r="BC100" i="1"/>
  <c r="F36" i="9"/>
  <c r="BC102" i="1" s="1"/>
  <c r="F35" i="9"/>
  <c r="BB102" i="1"/>
  <c r="F35" i="11"/>
  <c r="BB104" i="1" s="1"/>
  <c r="J34" i="11"/>
  <c r="AW104" i="1"/>
  <c r="J34" i="12"/>
  <c r="AW105" i="1" s="1"/>
  <c r="F35" i="3"/>
  <c r="BB96" i="1"/>
  <c r="J34" i="5"/>
  <c r="AW98" i="1" s="1"/>
  <c r="F37" i="12"/>
  <c r="BD105" i="1"/>
  <c r="J34" i="2"/>
  <c r="AW95" i="1" s="1"/>
  <c r="F36" i="6"/>
  <c r="BC99" i="1"/>
  <c r="F34" i="8"/>
  <c r="BA101" i="1" s="1"/>
  <c r="F34" i="10"/>
  <c r="BA103" i="1"/>
  <c r="F35" i="12"/>
  <c r="BB105" i="1" s="1"/>
  <c r="F36" i="4"/>
  <c r="BC97" i="1"/>
  <c r="F36" i="5"/>
  <c r="BC98" i="1" s="1"/>
  <c r="F34" i="11"/>
  <c r="BA104" i="1"/>
  <c r="F37" i="11"/>
  <c r="BD104" i="1" s="1"/>
  <c r="BK127" i="5" l="1"/>
  <c r="J127" i="5" s="1"/>
  <c r="J97" i="5" s="1"/>
  <c r="BK121" i="8"/>
  <c r="J121" i="8" s="1"/>
  <c r="J97" i="8" s="1"/>
  <c r="BK126" i="10"/>
  <c r="J126" i="10" s="1"/>
  <c r="J97" i="10" s="1"/>
  <c r="BK121" i="12"/>
  <c r="BK120" i="12" s="1"/>
  <c r="J120" i="12" s="1"/>
  <c r="J96" i="12" s="1"/>
  <c r="P215" i="10"/>
  <c r="P125" i="10" s="1"/>
  <c r="AU103" i="1" s="1"/>
  <c r="T123" i="7"/>
  <c r="T122" i="7"/>
  <c r="BK123" i="7"/>
  <c r="BK122" i="7"/>
  <c r="J122" i="7"/>
  <c r="P121" i="8"/>
  <c r="P120" i="8" s="1"/>
  <c r="AU101" i="1" s="1"/>
  <c r="R125" i="10"/>
  <c r="P127" i="5"/>
  <c r="P126" i="5" s="1"/>
  <c r="AU98" i="1" s="1"/>
  <c r="T122" i="11"/>
  <c r="T121" i="11"/>
  <c r="R121" i="8"/>
  <c r="R120" i="8"/>
  <c r="BK122" i="11"/>
  <c r="J122" i="11"/>
  <c r="J97" i="11" s="1"/>
  <c r="R121" i="9"/>
  <c r="R120" i="9"/>
  <c r="T215" i="10"/>
  <c r="T125" i="10" s="1"/>
  <c r="T122" i="4"/>
  <c r="T127" i="5"/>
  <c r="T126" i="5"/>
  <c r="BK121" i="9"/>
  <c r="J121" i="9"/>
  <c r="J97" i="9"/>
  <c r="R122" i="4"/>
  <c r="R122" i="2"/>
  <c r="R121" i="2"/>
  <c r="J122" i="12"/>
  <c r="J98" i="12"/>
  <c r="BK125" i="10"/>
  <c r="J125" i="10"/>
  <c r="BK120" i="8"/>
  <c r="J120" i="8"/>
  <c r="J96" i="8" s="1"/>
  <c r="BK118" i="6"/>
  <c r="J118" i="6"/>
  <c r="J96" i="6"/>
  <c r="BK126" i="5"/>
  <c r="J126" i="5" s="1"/>
  <c r="J96" i="5" s="1"/>
  <c r="BK122" i="4"/>
  <c r="J122" i="4" s="1"/>
  <c r="J96" i="4" s="1"/>
  <c r="BK119" i="3"/>
  <c r="J119" i="3"/>
  <c r="J30" i="3" s="1"/>
  <c r="AG96" i="1" s="1"/>
  <c r="BK121" i="2"/>
  <c r="J121" i="2"/>
  <c r="J30" i="7"/>
  <c r="AG100" i="1"/>
  <c r="F33" i="2"/>
  <c r="AZ95" i="1" s="1"/>
  <c r="J33" i="10"/>
  <c r="AV103" i="1"/>
  <c r="AT103" i="1" s="1"/>
  <c r="J33" i="3"/>
  <c r="AV96" i="1"/>
  <c r="AT96" i="1"/>
  <c r="F33" i="8"/>
  <c r="AZ101" i="1" s="1"/>
  <c r="J33" i="11"/>
  <c r="AV104" i="1"/>
  <c r="AT104" i="1" s="1"/>
  <c r="J33" i="2"/>
  <c r="AV95" i="1"/>
  <c r="AT95" i="1"/>
  <c r="F33" i="10"/>
  <c r="AZ103" i="1" s="1"/>
  <c r="F33" i="4"/>
  <c r="AZ97" i="1"/>
  <c r="J33" i="7"/>
  <c r="AV100" i="1" s="1"/>
  <c r="AT100" i="1" s="1"/>
  <c r="AN100" i="1" s="1"/>
  <c r="J33" i="12"/>
  <c r="AV105" i="1" s="1"/>
  <c r="AT105" i="1" s="1"/>
  <c r="F33" i="5"/>
  <c r="AZ98" i="1" s="1"/>
  <c r="J33" i="4"/>
  <c r="AV97" i="1"/>
  <c r="AT97" i="1"/>
  <c r="F33" i="9"/>
  <c r="AZ102" i="1" s="1"/>
  <c r="BB94" i="1"/>
  <c r="W31" i="1"/>
  <c r="J33" i="5"/>
  <c r="AV98" i="1"/>
  <c r="AT98" i="1" s="1"/>
  <c r="F33" i="3"/>
  <c r="AZ96" i="1"/>
  <c r="J33" i="8"/>
  <c r="AV101" i="1" s="1"/>
  <c r="AT101" i="1" s="1"/>
  <c r="F33" i="11"/>
  <c r="AZ104" i="1"/>
  <c r="J30" i="2"/>
  <c r="AG95" i="1" s="1"/>
  <c r="F33" i="6"/>
  <c r="AZ99" i="1"/>
  <c r="J30" i="10"/>
  <c r="AG103" i="1" s="1"/>
  <c r="BD94" i="1"/>
  <c r="W33" i="1"/>
  <c r="J33" i="6"/>
  <c r="AV99" i="1" s="1"/>
  <c r="AT99" i="1" s="1"/>
  <c r="F33" i="12"/>
  <c r="AZ105" i="1" s="1"/>
  <c r="F33" i="7"/>
  <c r="AZ100" i="1"/>
  <c r="BC94" i="1"/>
  <c r="W32" i="1" s="1"/>
  <c r="J33" i="9"/>
  <c r="AV102" i="1"/>
  <c r="AT102" i="1"/>
  <c r="BA94" i="1"/>
  <c r="AW94" i="1" s="1"/>
  <c r="AK30" i="1" s="1"/>
  <c r="BK121" i="11" l="1"/>
  <c r="J121" i="11" s="1"/>
  <c r="J30" i="11" s="1"/>
  <c r="AG104" i="1" s="1"/>
  <c r="J123" i="7"/>
  <c r="J97" i="7"/>
  <c r="J96" i="7"/>
  <c r="J121" i="12"/>
  <c r="J97" i="12"/>
  <c r="BK120" i="9"/>
  <c r="J120" i="9"/>
  <c r="J96" i="9" s="1"/>
  <c r="AN103" i="1"/>
  <c r="J96" i="10"/>
  <c r="J39" i="10"/>
  <c r="J39" i="7"/>
  <c r="AN96" i="1"/>
  <c r="J96" i="3"/>
  <c r="AN95" i="1"/>
  <c r="J96" i="2"/>
  <c r="J39" i="3"/>
  <c r="J39" i="2"/>
  <c r="AU94" i="1"/>
  <c r="AZ94" i="1"/>
  <c r="W29" i="1"/>
  <c r="J30" i="12"/>
  <c r="AG105" i="1"/>
  <c r="J30" i="8"/>
  <c r="AG101" i="1"/>
  <c r="AN101" i="1"/>
  <c r="AX94" i="1"/>
  <c r="J30" i="6"/>
  <c r="AG99" i="1"/>
  <c r="AN99" i="1" s="1"/>
  <c r="J30" i="5"/>
  <c r="AG98" i="1"/>
  <c r="AN98" i="1"/>
  <c r="W30" i="1"/>
  <c r="AY94" i="1"/>
  <c r="J30" i="4"/>
  <c r="AG97" i="1"/>
  <c r="AN97" i="1" s="1"/>
  <c r="J39" i="12" l="1"/>
  <c r="J39" i="11"/>
  <c r="J96" i="11"/>
  <c r="J39" i="8"/>
  <c r="J39" i="6"/>
  <c r="J39" i="5"/>
  <c r="J39" i="4"/>
  <c r="AN104" i="1"/>
  <c r="AN105" i="1"/>
  <c r="J30" i="9"/>
  <c r="AG102" i="1"/>
  <c r="AN102" i="1"/>
  <c r="AV94" i="1"/>
  <c r="AK29" i="1" s="1"/>
  <c r="J39" i="9" l="1"/>
  <c r="AG94" i="1"/>
  <c r="AK26" i="1"/>
  <c r="AK35" i="1" s="1"/>
  <c r="AT94" i="1"/>
  <c r="AN94" i="1" s="1"/>
</calcChain>
</file>

<file path=xl/sharedStrings.xml><?xml version="1.0" encoding="utf-8"?>
<sst xmlns="http://schemas.openxmlformats.org/spreadsheetml/2006/main" count="13385" uniqueCount="1480">
  <si>
    <t>Export Komplet</t>
  </si>
  <si>
    <t/>
  </si>
  <si>
    <t>2.0</t>
  </si>
  <si>
    <t>ZAMOK</t>
  </si>
  <si>
    <t>False</t>
  </si>
  <si>
    <t>{9543ab08-99e5-47d7-86de-9feb778de63c}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</si>
  <si>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</si>
  <si>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</si>
  <si>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</si>
  <si>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</si>
  <si>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</si>
  <si>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</si>
  <si>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</si>
  <si>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</si>
  <si>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25/07/25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</si>
  <si>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</si>
  <si>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</si>
  <si>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Skládka TKO Štěpánovice - IV. etapa</t>
  </si>
  <si>
    <t>KSO:</t>
  </si>
  <si>
    <t>823 21</t>
  </si>
  <si>
    <t>CC-CZ:</t>
  </si>
  <si>
    <t>242041</t>
  </si>
  <si>
    <t>Místo:</t>
  </si>
  <si>
    <t>k. ú. Štěpánovice u Klatov, k. ú. Dehtín</t>
  </si>
  <si>
    <t>Datum:</t>
  </si>
  <si>
    <t>25. 7. 2025</t>
  </si>
  <si>
    <t>Zadavatel:</t>
  </si>
  <si>
    <t>IČ:</t>
  </si>
  <si>
    <t>Město Klatovy, Nám. Míru 62/I, 339 01 Klatovy</t>
  </si>
  <si>
    <t>DIČ:</t>
  </si>
  <si>
    <t>Uchazeč:</t>
  </si>
  <si>
    <t>Vyplň údaj</t>
  </si>
  <si>
    <t>Projektant:</t>
  </si>
  <si>
    <t>INTERPROJEKT ODPADY s. r. o., Praha 6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</si>
  <si>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</si>
  <si>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</si>
  <si>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</si>
  <si>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</si>
  <si>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</si>
  <si>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</si>
  <si>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</si>
  <si>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</si>
  <si>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</si>
  <si>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</si>
  <si>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</si>
  <si>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</si>
  <si>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</si>
  <si>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</si>
  <si>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</si>
  <si>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</si>
  <si>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</si>
  <si>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</si>
  <si>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</si>
  <si>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</si>
  <si>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</si>
  <si>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</si>
  <si>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</si>
  <si>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</si>
  <si>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</si>
  <si>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</si>
  <si>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</si>
  <si>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</si>
  <si>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</si>
  <si>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</si>
  <si>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</si>
  <si>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</si>
  <si>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</si>
  <si>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</si>
  <si>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</si>
  <si>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</si>
  <si>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</si>
  <si>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</si>
  <si>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</si>
  <si>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</si>
  <si>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</si>
  <si>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</si>
  <si>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</si>
  <si>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</si>
  <si>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</si>
  <si>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</si>
  <si>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</si>
  <si>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</si>
  <si>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</si>
  <si>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</si>
  <si>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Terénní úpravy - část 1</t>
  </si>
  <si>
    <t>STA</t>
  </si>
  <si>
    <t>1</t>
  </si>
  <si>
    <t>{b05de7a9-2e22-4f14-a897-bc4f8ea50f99}</t>
  </si>
  <si>
    <t>2</t>
  </si>
  <si>
    <t>SO 02</t>
  </si>
  <si>
    <t>Zemní hráz - 1. část</t>
  </si>
  <si>
    <t>{4e5b56d2-726e-4aa1-8f19-175bc33a0370}</t>
  </si>
  <si>
    <t>SO 03</t>
  </si>
  <si>
    <t>Těsnění podloží - 1. část</t>
  </si>
  <si>
    <t>{3dd262fb-32cc-4512-ba46-8c655acc59f6}</t>
  </si>
  <si>
    <t>SO 04</t>
  </si>
  <si>
    <t>Drenáže - 1. část</t>
  </si>
  <si>
    <t>{837e1b44-2f09-41c6-9542-4f5cc8e39089}</t>
  </si>
  <si>
    <t>SO 05</t>
  </si>
  <si>
    <t>Venkovní osvětlení - 1. část</t>
  </si>
  <si>
    <t>{4b86c8a6-b77e-4752-836b-915970cb76cf}</t>
  </si>
  <si>
    <t>SO 06</t>
  </si>
  <si>
    <t>Záchytný příkop - 1. část</t>
  </si>
  <si>
    <t>{fbbad6d2-df77-4eb8-93b5-fb177de93b6a}</t>
  </si>
  <si>
    <t>SO 07</t>
  </si>
  <si>
    <t>Oplocení - 1. část</t>
  </si>
  <si>
    <t>{fed21423-c008-4303-96d4-830bf4a516d0}</t>
  </si>
  <si>
    <t>SO 08</t>
  </si>
  <si>
    <t>Provozní komunikace - 1. část</t>
  </si>
  <si>
    <t>{3b60a52f-9378-4534-86cc-5373269c2d0d}</t>
  </si>
  <si>
    <t>SO 09</t>
  </si>
  <si>
    <t>Výtlak - 1. část</t>
  </si>
  <si>
    <t>{e1fbae38-270f-48b0-bde4-c5f85ef109f9}</t>
  </si>
  <si>
    <t>SO 10</t>
  </si>
  <si>
    <t>Spodní drenáž - 1. část</t>
  </si>
  <si>
    <t>{e339dee0-0ca5-4035-b05e-967692cfe81a}</t>
  </si>
  <si>
    <t>VON</t>
  </si>
  <si>
    <t>Vedlejší a ostatní náklady</t>
  </si>
  <si>
    <t>{31703e47-d416-44cf-b846-2c6eb67833f8}</t>
  </si>
  <si>
    <t>KRYCÍ LIST SOUPISU PRACÍ</t>
  </si>
  <si>
    <t>Objekt:</t>
  </si>
  <si>
    <t>SO 01 - Terénní úpravy - část 1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</si>
  <si>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</si>
  <si>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</si>
  <si>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</si>
  <si>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</si>
  <si>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</si>
  <si>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</si>
  <si>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</si>
  <si>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8 - Vedení trubní dálková a přípojná</t>
  </si>
  <si>
    <t xml:space="preserve">    9 - Ostatní konstrukce a práce, bourání</t>
  </si>
  <si>
    <t xml:space="preserve">    997 - Doprava suti a vybouraných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</si>
  <si>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</si>
  <si>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</si>
  <si>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</si>
  <si>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</si>
  <si>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</si>
  <si>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</si>
  <si>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</si>
  <si>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</si>
  <si>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</si>
  <si>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</si>
  <si>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</si>
  <si>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</si>
  <si>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</si>
  <si>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</si>
  <si>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</si>
  <si>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</si>
  <si>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</si>
  <si>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</si>
  <si>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111251103</t>
  </si>
  <si>
    <t>Odstranění křovin a stromů průměru kmene do 100 mm i s kořeny sklonu terénu do 1:5 z celkové plochy přes 500 m2 strojně</t>
  </si>
  <si>
    <t>m2</t>
  </si>
  <si>
    <t>CS ÚRS 2025 02</t>
  </si>
  <si>
    <t>4</t>
  </si>
  <si>
    <t>-818650448</t>
  </si>
  <si>
    <t>PP</t>
  </si>
  <si>
    <t>Odstranění křovin a stromů s odstraněním kořenů strojně průměru kmene do 100 mm v rovině nebo ve svahu sklonu terénu do 1:5, při celkové ploše přes 500 m2</t>
  </si>
  <si>
    <t>VV</t>
  </si>
  <si>
    <t>1200 "náletový porost"</t>
  </si>
  <si>
    <t>Součet</t>
  </si>
  <si>
    <t>112155315</t>
  </si>
  <si>
    <t>Štěpkování keřového porostu hustého s naložením</t>
  </si>
  <si>
    <t>311627918</t>
  </si>
  <si>
    <t>Štěpkování s naložením na dopravní prostředek a odvozem do 20 km keřového porostu hustého</t>
  </si>
  <si>
    <t>1200 "náletový porost včetně naložení a dopravy"</t>
  </si>
  <si>
    <t>3</t>
  </si>
  <si>
    <t>112251101</t>
  </si>
  <si>
    <t>Odstranění pařezů průměru přes 100 do 300 mm</t>
  </si>
  <si>
    <t>kus</t>
  </si>
  <si>
    <t>700208398</t>
  </si>
  <si>
    <t>Odstranění pařezů strojně s jejich vykopáním nebo vytrháním průměru přes 100 do 300 mm</t>
  </si>
  <si>
    <t>150</t>
  </si>
  <si>
    <t>112251102</t>
  </si>
  <si>
    <t>Odstranění pařezů průměru přes 300 do 500 mm</t>
  </si>
  <si>
    <t>-1495062311</t>
  </si>
  <si>
    <t>Odstranění pařezů strojně s jejich vykopáním nebo vytrháním průměru přes 300 do 500 mm</t>
  </si>
  <si>
    <t>50</t>
  </si>
  <si>
    <t>5</t>
  </si>
  <si>
    <t>113105113</t>
  </si>
  <si>
    <t>Rozebrání dlažeb z lomového kamene kladených na MC vyspárované MC</t>
  </si>
  <si>
    <t>763582763</t>
  </si>
  <si>
    <t>Rozebrání dlažeb z lomového kamene s přemístěním hmot na skládku na vzdálenost do 3 m nebo s naložením na dopravní prostředek, kladených do cementové malty se spárami zalitými cementovou maltou</t>
  </si>
  <si>
    <t>2*1+2*2,8*2+2*1+2*1*2 "stávající propustek (opevnění vtoku  a výtoku)"</t>
  </si>
  <si>
    <t>6</t>
  </si>
  <si>
    <t>113106242</t>
  </si>
  <si>
    <t>Rozebrání vozovek ze silničních dílců se spárami zalitými cementovou maltou strojně pl přes 200 m2</t>
  </si>
  <si>
    <t>1568226852</t>
  </si>
  <si>
    <t>Rozebrání dílců vozovek a ploch s přemístěním hmot na skládku na vzdálenost do 3 m nebo s naložením na dopravní prostředek, ze silničních dílců jakýchkoliv rozměrů, s ložem z kameniva nebo živice strojně plochy jednotlivě přes 200 m2 se spárami zalitými cementovou maltou</t>
  </si>
  <si>
    <t>190*3 "stávající areálová komunikace, 80 % panelů na mezideponii (další použití), 20% panelů (poškozené) uložení na skládku"</t>
  </si>
  <si>
    <t>"odstranění podkladních vrstev je součástí zemních prací (odkopávka)"</t>
  </si>
  <si>
    <t>7</t>
  </si>
  <si>
    <t>113107151</t>
  </si>
  <si>
    <t>Odstranění podkladu z kameniva těženého tl do 100 mm strojně pl přes 50 do 200 m2</t>
  </si>
  <si>
    <t>1857278765</t>
  </si>
  <si>
    <t>Odstranění podkladů nebo krytů strojně plochy jednotlivě přes 50 m2 do 200 m2 s přemístěním hmot na skládku na vzdálenost do 20 m nebo s naložením na dopravní prostředek z kameniva těženého, o tl. vrstvy do 100 mm</t>
  </si>
  <si>
    <t>(0,4+2*0,25)*130 "lože žlabovek, mezi dělící hrázkou a obvodovou hrází"</t>
  </si>
  <si>
    <t>8</t>
  </si>
  <si>
    <t>113107162</t>
  </si>
  <si>
    <t>Odstranění podkladu z kameniva drceného tl přes 100 do 200 mm strojně pl přes 50 do 200 m2</t>
  </si>
  <si>
    <t>74318122</t>
  </si>
  <si>
    <t>Odstranění podkladů nebo krytů strojně plochy jednotlivě přes 50 m2 do 200 m2 s přemístěním hmot na skládku na vzdálenost do 20 m nebo s naložením na dopravní prostředek z kameniva hrubého drceného, o tl. vrstvy přes 100 do 200 mm</t>
  </si>
  <si>
    <t>2*(08+0,45)/2*210 "obnažení žlabovek, západní hranice"</t>
  </si>
  <si>
    <t>(0,35*0,2/2*130+(0,4+0,05)/2)*130 "obnažení žlabovek, mezi dělící hrázkou a obvodovou hrází"</t>
  </si>
  <si>
    <t>9</t>
  </si>
  <si>
    <t>113107170</t>
  </si>
  <si>
    <t>Odstranění podkladu z betonu prostého tl do 100 mm strojně pl přes 50 do 200 m2</t>
  </si>
  <si>
    <t>-657927526</t>
  </si>
  <si>
    <t>Odstranění podkladů nebo krytů strojně plochy jednotlivě přes 50 m2 do 200 m2 s přemístěním hmot na skládku na vzdálenost do 20 m nebo s naložením na dopravní prostředek z betonu prostého, o tl. vrstvy do 100 mm</t>
  </si>
  <si>
    <t>(0,4+2*0,25)*210 "lože žlabovek, západní hranice"</t>
  </si>
  <si>
    <t>10</t>
  </si>
  <si>
    <t>113107330</t>
  </si>
  <si>
    <t>Odstranění podkladu z betonu prostého tl do 100 mm strojně pl do 50 m2</t>
  </si>
  <si>
    <t>737837174</t>
  </si>
  <si>
    <t>Odstranění podkladů nebo krytů strojně plochy jednotlivě do 50 m2 s přemístěním hmot na skládku na vzdálenost do 3 m nebo s naložením na dopravní prostředek z betonu prostého, o tl. vrstvy do 100 mm</t>
  </si>
  <si>
    <t>2*1+2*2,8*2+2*1+2*1*2 "betonové lože dlažby, stávající propustek (opevnění vtoku  a výtoku)"</t>
  </si>
  <si>
    <t>11</t>
  </si>
  <si>
    <t>121151123</t>
  </si>
  <si>
    <t>Sejmutí ornice plochy přes 500 m2 tl vrstvy do 200 mm strojně</t>
  </si>
  <si>
    <t>-2137142985</t>
  </si>
  <si>
    <t>Sejmutí ornice strojně při souvislé ploše přes 500 m2, tl. vrstvy do 200 mm</t>
  </si>
  <si>
    <t>13600 "v celé ploše skládky"</t>
  </si>
  <si>
    <t>122111101</t>
  </si>
  <si>
    <t>Odkopávky a prokopávky v hornině třídy těžitelnosti I, skupiny 1 a 2 ručně</t>
  </si>
  <si>
    <t>m3</t>
  </si>
  <si>
    <t>576664999</t>
  </si>
  <si>
    <t>Odkopávky a prokopávky ručně zapažené i nezapažené v hornině třídy těžitelnosti I skupiny 1 a 2</t>
  </si>
  <si>
    <t>0,4*0,45*160*0,2 "odkrytí izolačního souvrství (drenážní a ochranný zásyp štěrkem)"</t>
  </si>
  <si>
    <t>13</t>
  </si>
  <si>
    <t>122151102</t>
  </si>
  <si>
    <t>Odkopávky a prokopávky nezapažené v hornině třídy těžitelnosti I skupiny 1 a 2 objem do 50 m3 strojně</t>
  </si>
  <si>
    <t>-1545531152</t>
  </si>
  <si>
    <t>Odkopávky a prokopávky nezapažené strojně v hornině třídy těžitelnosti I skupiny 1 a 2 přes 20 do 50 m3</t>
  </si>
  <si>
    <t>0,4*0,45*160*0,8 "odkrytí izolačního souvrství (drenážní a ochranný zásyp štěrkem)"</t>
  </si>
  <si>
    <t>14</t>
  </si>
  <si>
    <t>122251107</t>
  </si>
  <si>
    <t>Odkopávky a prokopávky nezapažené v hornině třídy těžitelnosti I skupiny 3 objem přes 5000 m3 strojně</t>
  </si>
  <si>
    <t>-1904940751</t>
  </si>
  <si>
    <t>Odkopávky a prokopávky nezapažené strojně v hornině třídy těžitelnosti I skupiny 3 přes 5 000 m3</t>
  </si>
  <si>
    <t>22265 "terénní úpravy - odkopávky"</t>
  </si>
  <si>
    <t>2*14,31+2*0,5*21,33 "obnažení stávajícího propustku"</t>
  </si>
  <si>
    <t>15</t>
  </si>
  <si>
    <t>139951121</t>
  </si>
  <si>
    <t>Bourání kcí v hloubených vykopávkách ze zdiva z betonu prostého strojně</t>
  </si>
  <si>
    <t>1593115766</t>
  </si>
  <si>
    <t>Bourání konstrukcí v hloubených vykopávkách strojně s přemístěním suti na hromady na vzdálenost do 20 m nebo s naložením na dopravní prostředek z betonu prostého neprokládaného</t>
  </si>
  <si>
    <t>2*1,2*0,8*1,2 "základová patka, stávající propustek"</t>
  </si>
  <si>
    <t>2*1*0,25*1,6 "betonový stabilizační práh, stávající propustek"</t>
  </si>
  <si>
    <t>2*0,5 "čelo propustku"</t>
  </si>
  <si>
    <t>16</t>
  </si>
  <si>
    <t>162201421</t>
  </si>
  <si>
    <t>Vodorovné přemístění pařezů do 1 km D přes 100 do 300 mm</t>
  </si>
  <si>
    <t>126915873</t>
  </si>
  <si>
    <t>Vodorovné přemístění větví, kmenů nebo pařezů s naložením, složením a dopravou do 1000 m pařezů kmenů, průměru přes 100 do 300 mm</t>
  </si>
  <si>
    <t>17</t>
  </si>
  <si>
    <t>162201422</t>
  </si>
  <si>
    <t>Vodorovné přemístění pařezů do 1 km D přes 300 do 500 mm</t>
  </si>
  <si>
    <t>-738320297</t>
  </si>
  <si>
    <t>Vodorovné přemístění větví, kmenů nebo pařezů s naložením, složením a dopravou do 1000 m pařezů kmenů, průměru přes 300 do 500 mm</t>
  </si>
  <si>
    <t>18</t>
  </si>
  <si>
    <t>162351103</t>
  </si>
  <si>
    <t>Vodorovné přemístění přes 50 do 500 m výkopku/sypaniny z horniny třídy těžitelnosti I skupiny 1 až 3</t>
  </si>
  <si>
    <t>1091656488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</si>
  <si>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</si>
  <si>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0,4*0,45*160 "odkrytí izolačního souvrství (drenážní a ochranný zásyp štěrkem)"</t>
  </si>
  <si>
    <t>13600*0,2 "ornice na mezideponii v místě"</t>
  </si>
  <si>
    <t>22265 "odkopávka na mezideponii v místě"</t>
  </si>
  <si>
    <t>(1*1+2*1*1/2)*131,73 "dělící hrázka 1. část, z mezideponie v místě"</t>
  </si>
  <si>
    <t>2*14,31+2*0,5*21,33 "obnažení stávajícího propustku, skládka v místě"</t>
  </si>
  <si>
    <t>19</t>
  </si>
  <si>
    <t>162351143</t>
  </si>
  <si>
    <t>Vodorovné přemístění přes 50 do 500 m výkopku/sypaniny z horniny třídy těžitelnosti III skupiny 6 a 7</t>
  </si>
  <si>
    <t>1157893101</t>
  </si>
  <si>
    <t>Vodorovné přemístění výkopku nebo sypaniny po suchu na obvyklém dopravním prostředku, bez naložení výkopku, avšak se složením bez rozhrnutí z horniny třídy těžitelnosti III skupiny 6 a 7 na vzdálenost přes 50 do 500 m</t>
  </si>
  <si>
    <t>20</t>
  </si>
  <si>
    <t>167151111</t>
  </si>
  <si>
    <t>Nakládání výkopku z hornin třídy těžitelnosti I skupiny 1 až 3 přes 100 m3</t>
  </si>
  <si>
    <t>439777974</t>
  </si>
  <si>
    <t>Nakládání, skládání a překládání neulehlého výkopku nebo sypaniny strojně nakládání, množství přes 100 m3, z hornin třídy těžitelnosti I, skupiny 1 až 3</t>
  </si>
  <si>
    <t>(1*1+2*1*1/2)*131,73 "dělící hrázka 1. část"</t>
  </si>
  <si>
    <t>171151101</t>
  </si>
  <si>
    <t>Hutnění boků násypů pro jakýkoliv sklon a míru zhutnění svahu</t>
  </si>
  <si>
    <t>-569363732</t>
  </si>
  <si>
    <t>Hutnění boků násypů z hornin soudržných a sypkých pro jakýkoliv sklon, délku a míru zhutnění svahu</t>
  </si>
  <si>
    <t>22</t>
  </si>
  <si>
    <t>171151111</t>
  </si>
  <si>
    <t>Uložení sypaniny z hornin nesoudržných sypkých do násypů zhutněných strojně</t>
  </si>
  <si>
    <t>386427905</t>
  </si>
  <si>
    <t>Uložení sypanin do násypů strojně s rozprostřením sypaniny ve vrstvách a s hrubým urovnáním zhutněných z hornin nesoudržných sypkých</t>
  </si>
  <si>
    <t>23</t>
  </si>
  <si>
    <t>171152501</t>
  </si>
  <si>
    <t>Zhutnění podloží z hornin soudržných nebo nesoudržných pod násypy</t>
  </si>
  <si>
    <t>-143501549</t>
  </si>
  <si>
    <t>Zhutnění podloží pod násypy z rostlé horniny třídy těžitelnosti I a II, skupiny 1 až 4 z hornin soudružných a nesoudržných</t>
  </si>
  <si>
    <t>(1+1+1)*131,73 "dělící hrázka 1. část"</t>
  </si>
  <si>
    <t>24</t>
  </si>
  <si>
    <t>171251201</t>
  </si>
  <si>
    <t>Uložení sypaniny na skládky nebo meziskládky</t>
  </si>
  <si>
    <t>1214225386</t>
  </si>
  <si>
    <t>Uložení sypaniny na skládky nebo meziskládky bez hutnění s upravením uložené sypaniny do předepsaného tvaru</t>
  </si>
  <si>
    <t>(0,4+2*0,25)*130*0,1 "lože žlabovek, mezi dělící hrázkou a obvodovou hrází"</t>
  </si>
  <si>
    <t>2*(08+0,45)/2*210*0,2 "obnažení žlabovek, západní hranice"</t>
  </si>
  <si>
    <t>(0,35*0,2/2*130+(0,4+0,05)/2)*130*0,2 "obnažení žlabovek, mezi dělící hrázkou a obvodovou hrází"</t>
  </si>
  <si>
    <t>(0,4+2*0,25)*210*0,1 "lože žlabovek, západní hranice"</t>
  </si>
  <si>
    <t>13600*0,2 "ornice, na mezideponii v místě"</t>
  </si>
  <si>
    <t>22265 "odkopávka, na mezideponii v místě"</t>
  </si>
  <si>
    <t>25</t>
  </si>
  <si>
    <t>181951112</t>
  </si>
  <si>
    <t>Úprava pláně v hornině třídy těžitelnosti I skupiny 1 až 3 se zhutněním strojně</t>
  </si>
  <si>
    <t>2094116207</t>
  </si>
  <si>
    <t>Úprava pláně vyrovnáním výškových rozdílů strojně v hornině třídy těžitelnosti I, skupiny 1 až 3 se zhutněním</t>
  </si>
  <si>
    <t>9850 "rovná plocha"</t>
  </si>
  <si>
    <t>3450 "svahy"</t>
  </si>
  <si>
    <t>26</t>
  </si>
  <si>
    <t>182151111</t>
  </si>
  <si>
    <t>Svahování v zářezech v hornině třídy těžitelnosti I skupiny 1 až 3 strojně</t>
  </si>
  <si>
    <t>-779168528</t>
  </si>
  <si>
    <t>Svahování trvalých svahů do projektovaných profilů strojně s potřebným přemístěním výkopku při svahování v zářezech v hornině třídy těžitelnosti I, skupiny 1 až 3</t>
  </si>
  <si>
    <t>27</t>
  </si>
  <si>
    <t>182251101</t>
  </si>
  <si>
    <t>Svahování násypů strojně</t>
  </si>
  <si>
    <t>592241444</t>
  </si>
  <si>
    <t>Svahování trvalých svahů do projektovaných profilů strojně s potřebným přemístěním výkopku při svahování násypů v jakékoliv hornině</t>
  </si>
  <si>
    <t>2*1,41*131,73 "dělící hrázka 1. část"</t>
  </si>
  <si>
    <t>Vedení trubní dálková a přípojná</t>
  </si>
  <si>
    <t>28</t>
  </si>
  <si>
    <t>899910201</t>
  </si>
  <si>
    <t>Výplň potrubí spádem cementopopílkovou suspenzí délky potrubí do 50 m</t>
  </si>
  <si>
    <t>1614989535</t>
  </si>
  <si>
    <t>Výplň potrubí trub betonových, litinových nebo kameninových cementopopílkovou suspenzí spádem, délky do 50 m</t>
  </si>
  <si>
    <t>3,14*0,15*0,15*17 "propustek pod obvodovou hrází"</t>
  </si>
  <si>
    <t>Ostatní konstrukce a práce, bourání</t>
  </si>
  <si>
    <t>29</t>
  </si>
  <si>
    <t>966008112</t>
  </si>
  <si>
    <t>Bourání trubního propustku DN přes 300 do 500</t>
  </si>
  <si>
    <t>m</t>
  </si>
  <si>
    <t>985747450</t>
  </si>
  <si>
    <t>Bourání trubního propustku s odklizením a uložením vybouraného materiálu na skládku na vzdálenost do 3 m nebo s naložením na dopravní prostředek z trub betonových nebo železobetonových DN přes 300 do 500 mm</t>
  </si>
  <si>
    <t>17,25 "stávající propustek, betonová trouba DN 400, obetonování trouby"</t>
  </si>
  <si>
    <t>30</t>
  </si>
  <si>
    <t>966008212</t>
  </si>
  <si>
    <t>Bourání odvodňovacího žlabu z betonových příkopových tvárnic š přes 500 do 800 mm</t>
  </si>
  <si>
    <t>1835591830</t>
  </si>
  <si>
    <t>Bourání odvodňovacího žlabu s odklizením a uložením vybouraného materiálu na skládku na vzdálenost do 10 m nebo s naložením na dopravní prostředek z betonových příkopových tvárnic nebo desek šířky přes 500 do 800 mm</t>
  </si>
  <si>
    <t>210 "příkop podél západní hranice stávající skládky"</t>
  </si>
  <si>
    <t>130 "příkop mezí dělící hrázkou a obvodovou hrází"</t>
  </si>
  <si>
    <t>31</t>
  </si>
  <si>
    <t>966071711</t>
  </si>
  <si>
    <t>Bourání sloupků a vzpěr plotových ocelových do 2,5 m zabetonovaných</t>
  </si>
  <si>
    <t>520502343</t>
  </si>
  <si>
    <t>Bourání plotových sloupků a vzpěr ocelových trubkových nebo profilovaných výšky do 2,50 m zabetonovaných</t>
  </si>
  <si>
    <t>180 "betonové patky budou vybourány, sloupky nad patkami se odříznou, betonové patky budou odvezeny na stávající skládku"</t>
  </si>
  <si>
    <t>32</t>
  </si>
  <si>
    <t>966071721</t>
  </si>
  <si>
    <t>Bourání sloupků a vzpěr plotových ocelových do 2,5 m odřezáním</t>
  </si>
  <si>
    <t>1726182068</t>
  </si>
  <si>
    <t>Bourání plotových sloupků a vzpěr ocelových trubkových nebo profilovaných výšky do 2,50 m odřezáním</t>
  </si>
  <si>
    <t>180 "stávající oplocení"</t>
  </si>
  <si>
    <t>33</t>
  </si>
  <si>
    <t>966071822</t>
  </si>
  <si>
    <t>Rozebrání oplocení z drátěného pletiva se čtvercovými oky v přes 1,6 do 2,0 m</t>
  </si>
  <si>
    <t>-1518456369</t>
  </si>
  <si>
    <t>Rozebrání oplocení z pletiva drátěného se čtvercovými oky, výšky přes 1,6 do 2,0 m</t>
  </si>
  <si>
    <t>215 "stávající oplocení"</t>
  </si>
  <si>
    <t>34</t>
  </si>
  <si>
    <t>9660810R1</t>
  </si>
  <si>
    <t>Likvidace stávajícího vrtu</t>
  </si>
  <si>
    <t>soubor</t>
  </si>
  <si>
    <t>-1229351655</t>
  </si>
  <si>
    <t>1 "likvidace stávajícího monitorovacího vrtu hl. 15 m"</t>
  </si>
  <si>
    <t>35</t>
  </si>
  <si>
    <t>9660810R2</t>
  </si>
  <si>
    <t>Nový monitorovací vrt</t>
  </si>
  <si>
    <t>8263006</t>
  </si>
  <si>
    <t>1 "nový monitorovací vrt včetně vystrojení, hl. 15 m"</t>
  </si>
  <si>
    <t>997</t>
  </si>
  <si>
    <t>Doprava suti a vybouraných hmot</t>
  </si>
  <si>
    <t>36</t>
  </si>
  <si>
    <t>997013501</t>
  </si>
  <si>
    <t>Odvoz suti a vybouraných hmot na skládku nebo meziskládku do 1 km se složením</t>
  </si>
  <si>
    <t>t</t>
  </si>
  <si>
    <t>1582688445</t>
  </si>
  <si>
    <t>Odvoz suti a vybouraných hmot na skládku nebo meziskládku se složením, na vzdálenost do 1 km</t>
  </si>
  <si>
    <t>29,7 "betonové patky - uložení na místní skládku"</t>
  </si>
  <si>
    <t>1,44 "sloupky - sběrné suroviny"</t>
  </si>
  <si>
    <t>0,533 "pletivo - na mezideponii v místě, další použití"</t>
  </si>
  <si>
    <t>37</t>
  </si>
  <si>
    <t>997013509</t>
  </si>
  <si>
    <t>Příplatek k odvozu suti a vybouraných hmot na skládku ZKD 1 km přes 1 km</t>
  </si>
  <si>
    <t>-408308785</t>
  </si>
  <si>
    <t>Odvoz suti a vybouraných hmot na skládku nebo meziskládku se složením, na vzdálenost Příplatek k ceně za každý další započatý 1 km přes 1 km</t>
  </si>
  <si>
    <t>9*1,44 "sloupky - sběrné suroviny"</t>
  </si>
  <si>
    <t>38</t>
  </si>
  <si>
    <t>997221551</t>
  </si>
  <si>
    <t>Vodorovná doprava suti ze sypkých materiálů do 1 km</t>
  </si>
  <si>
    <t>549525528</t>
  </si>
  <si>
    <t>Vodorovná doprava suti bez naložení, ale se složením a s hrubým urovnáním ze sypkých materiálů, na vzdálenost do 1 km</t>
  </si>
  <si>
    <t>21,05+694,623 "ŠD a ŠP, obvodové příkopy - západní hranice a mezi dělící hrázkou a obvodovou hrází"</t>
  </si>
  <si>
    <t>39</t>
  </si>
  <si>
    <t>997221561</t>
  </si>
  <si>
    <t>Vodorovná doprava suti z kusových materiálů do 1 km</t>
  </si>
  <si>
    <t>-12582975</t>
  </si>
  <si>
    <t>Vodorovná doprava suti bez naložení, ale se složením a s hrubým urovnáním z kusových materiálů, na vzdálenost do 1 km</t>
  </si>
  <si>
    <t>45,36 "beton, obvodový příkop - západní hranice"</t>
  </si>
  <si>
    <t>4,608 "beton - lože dlažby, stávající propustek (opevnění vtoku  a výtoku)"</t>
  </si>
  <si>
    <t>11,251 "kamenná dlažba, stávající propustek (opevnění vtoku  a výtoku)"</t>
  </si>
  <si>
    <t>40</t>
  </si>
  <si>
    <t>997221571</t>
  </si>
  <si>
    <t>Vodorovná doprava vybouraných hmot do 1 km</t>
  </si>
  <si>
    <t>555064279</t>
  </si>
  <si>
    <t>Vodorovná doprava vybouraných hmot bez naložení, ale se složením a s hrubým urovnáním na vzdálenost do 1 km</t>
  </si>
  <si>
    <t>119 "žlabovky v místě, část mezideponie, zbytek skládka"</t>
  </si>
  <si>
    <t>242,25 "panely v místě, část mezideponie, zbytek skládka"</t>
  </si>
  <si>
    <t>16,905 "stávající propustek, skládka"</t>
  </si>
  <si>
    <t>SO 02 - Zemní hráz - 1. část</t>
  </si>
  <si>
    <t>122251105</t>
  </si>
  <si>
    <t>Odkopávky a prokopávky nezapažené v hornině třídy těžitelnosti I skupiny 3 objem do 1000 m3 strojně</t>
  </si>
  <si>
    <t>258289211</t>
  </si>
  <si>
    <t>Odkopávky a prokopávky nezapažené strojně v hornině třídy těžitelnosti I skupiny 3 přes 500 do 1 000 m3</t>
  </si>
  <si>
    <t>875 "kotevní zářez pro zakotvení obvodové hráze"</t>
  </si>
  <si>
    <t>-338231667</t>
  </si>
  <si>
    <t>875 "zářez pro zakotvení obvodové hráze, na mezideponii v místě"</t>
  </si>
  <si>
    <t>3520 " materiál na obvodovou hráz, z mezideponie v místě"</t>
  </si>
  <si>
    <t>1380*0,1 "ornice na vzdušní líc obvodové hráze, z mezideponie v místě"</t>
  </si>
  <si>
    <t>((2*2+2*2*2/2)-(1*1+2*1*1/2))*131,73 "dělící hrázka 2. část, z mezipeponie v místě"</t>
  </si>
  <si>
    <t>1163912032</t>
  </si>
  <si>
    <t>3520 " materiál na obvodovou hráz, mezideponie v místě"</t>
  </si>
  <si>
    <t>1380*0,1 "ornice na vzdušní líc obvodové hráze, mezideponie v místě"</t>
  </si>
  <si>
    <t>((2*2+2*2*2/2)-(1*1+2*1*1/2))*131,73 "dělící hrázka 2. část, mezipeponie v místě"</t>
  </si>
  <si>
    <t>829897473</t>
  </si>
  <si>
    <t>3760+1380 "vnitřní a vnější svah obvodové hráze"</t>
  </si>
  <si>
    <t>2*2,83*131,73 "svahy dělící hrázky 2. část"</t>
  </si>
  <si>
    <t>1504678646</t>
  </si>
  <si>
    <t>3520 "obvodová hráz"</t>
  </si>
  <si>
    <t>((2*2+2*2*2/2)-(1*1+2*1*1/2))*131,73 "dělící hrázka 2. část"</t>
  </si>
  <si>
    <t>1462883704</t>
  </si>
  <si>
    <t>875/0,3 "zářez pro kotvení obvodové hráze"</t>
  </si>
  <si>
    <t>1754230181</t>
  </si>
  <si>
    <t>875 "kotevní zářez pro zakotvení obvodové hráze, mezideponie v místě"</t>
  </si>
  <si>
    <t>174151101</t>
  </si>
  <si>
    <t>Zásyp jam, šachet rýh nebo kolem objektů sypaninou se zhutněním</t>
  </si>
  <si>
    <t>-56212321</t>
  </si>
  <si>
    <t>Zásyp sypaninou z jakékoliv horniny strojně s uložením výkopku ve vrstvách se zhutněním jam, šachet, rýh nebo kolem objektů v těchto vykopávkách</t>
  </si>
  <si>
    <t>875 "ŠD, zářez pro kotvení obvodové hráze"</t>
  </si>
  <si>
    <t>M</t>
  </si>
  <si>
    <t>58344003</t>
  </si>
  <si>
    <t>kamenivo drcené hrubé frakce 63/125</t>
  </si>
  <si>
    <t>-1148496739</t>
  </si>
  <si>
    <t>875*1,85</t>
  </si>
  <si>
    <t>181006111</t>
  </si>
  <si>
    <t>Rozprostření zemin tl vrstvy do 0,1 m schopných zúrodnění v rovině a sklonu do 1:5</t>
  </si>
  <si>
    <t>1211259475</t>
  </si>
  <si>
    <t>Rozprostření zemin schopných zúrodnění v rovině a ve sklonu do 1:5, tloušťka vrstvy do 0,10 m</t>
  </si>
  <si>
    <t>1380 "vzdušní líc obvodové hráze"</t>
  </si>
  <si>
    <t>181411121</t>
  </si>
  <si>
    <t>Založení lučního trávníku výsevem pl do 1000 m2 v rovině a ve svahu do 1:5</t>
  </si>
  <si>
    <t>426898104</t>
  </si>
  <si>
    <t>Založení trávníku na půdě předem připravené plochy do 1000 m2 výsevem včetně utažení lučního v rovině nebo na svahu do 1:5</t>
  </si>
  <si>
    <t>00572100</t>
  </si>
  <si>
    <t>osivo jetelotráva intenzivní víceletá</t>
  </si>
  <si>
    <t>kg</t>
  </si>
  <si>
    <t>-22750561</t>
  </si>
  <si>
    <t>1380*0,02</t>
  </si>
  <si>
    <t>1197527457</t>
  </si>
  <si>
    <t>2010 "koruna obvodové hráze"</t>
  </si>
  <si>
    <t>984706071</t>
  </si>
  <si>
    <t>185804312</t>
  </si>
  <si>
    <t>Zalití rostlin vodou plocha přes 20 m2</t>
  </si>
  <si>
    <t>-2063832273</t>
  </si>
  <si>
    <t>Zalití rostlin vodou plochy záhonů jednotlivě přes 20 m2</t>
  </si>
  <si>
    <t>3*1380*0,01 "3* zalití trávníku v množství 10 l/m2"</t>
  </si>
  <si>
    <t>9197261R4</t>
  </si>
  <si>
    <t>Geotextilie pro ochranu, separaci a filtraci netkaná měrná hm přes 500 do 800 g/m2</t>
  </si>
  <si>
    <t>-341993263</t>
  </si>
  <si>
    <t>Geotextilie netkaná pro ochranu, separaci nebo filtraci měrná hmotnost přes 500 do 800 g/m2</t>
  </si>
  <si>
    <t>6670 "včetně přesahu 10%"</t>
  </si>
  <si>
    <t>SO 03 - Těsnění podloží - 1. část</t>
  </si>
  <si>
    <t xml:space="preserve">    4 - Vodorovné konstrukce</t>
  </si>
  <si>
    <t>PSV - Práce a dodávky PSV</t>
  </si>
  <si>
    <t xml:space="preserve">    711 - Izolace proti vodě, vlhkosti a plynům</t>
  </si>
  <si>
    <t>132251104</t>
  </si>
  <si>
    <t>Hloubení rýh nezapažených š do 800 mm v hornině třídy těžitelnosti I skupiny 3 objem přes 100 m3 strojně</t>
  </si>
  <si>
    <t>-89404359</t>
  </si>
  <si>
    <t>Hloubení nezapažených rýh šířky do 800 mm strojně s urovnáním dna do předepsaného profilu a spádu v hornině třídy těžitelnosti I skupiny 3 přes 100 m3</t>
  </si>
  <si>
    <t>115,2 "kotevní zámek"</t>
  </si>
  <si>
    <t>90308774</t>
  </si>
  <si>
    <t>Vodorovné konstrukce</t>
  </si>
  <si>
    <t>457572211</t>
  </si>
  <si>
    <t>Filtrační vrstvy z kameniva těženého hrubého se zhutněním frakce od 4 až 8 do 16 až 32 mm</t>
  </si>
  <si>
    <t>560111326</t>
  </si>
  <si>
    <t>Filtrační vrstvy jakékoliv tloušťky a sklonu z hrubého těženého kameniva se zhutněním do 10 pojezdů/m3, frakce 16-32 mm</t>
  </si>
  <si>
    <t>3306 "plošná štěrková drenáž, kamenivo těžené 16/32 mm"</t>
  </si>
  <si>
    <t>919726124</t>
  </si>
  <si>
    <t>830076919</t>
  </si>
  <si>
    <t>8500 "dno"</t>
  </si>
  <si>
    <t>2520 "svahy"</t>
  </si>
  <si>
    <t>240 "kotevní zámek"</t>
  </si>
  <si>
    <t>"ochranná geotextilie na těsnící folii HDPE 1,5 mm, např. FIBERTEX 600M"</t>
  </si>
  <si>
    <t>"v případě použití drceného kameniva na plošnou drenáž, nutno použít geotextilii vyšších parametrů např. F800"</t>
  </si>
  <si>
    <t>PSV</t>
  </si>
  <si>
    <t>Práce a dodávky PSV</t>
  </si>
  <si>
    <t>711</t>
  </si>
  <si>
    <t>Izolace proti vodě, vlhkosti a plynům</t>
  </si>
  <si>
    <t>711151101</t>
  </si>
  <si>
    <t>Provedení izolace proti zemní vlhkosti vodorovné hydroizolační rohoží bentonitovou v rovině</t>
  </si>
  <si>
    <t>815205248</t>
  </si>
  <si>
    <t>56284517</t>
  </si>
  <si>
    <t>rohož bentonitová 5,0 kg/m2</t>
  </si>
  <si>
    <t>-178202844</t>
  </si>
  <si>
    <t>8500*1,15</t>
  </si>
  <si>
    <t>7111511R1</t>
  </si>
  <si>
    <t>Provedení izolace proti zemní vlhkosti vodorovné hydroizolační rohoží bentonitovou ve svahu</t>
  </si>
  <si>
    <t>262121574</t>
  </si>
  <si>
    <t>583138113</t>
  </si>
  <si>
    <t>2520*1,2</t>
  </si>
  <si>
    <t>240*1,2</t>
  </si>
  <si>
    <t>7114611R3</t>
  </si>
  <si>
    <t>Provedení izolace proti tlakové vodě vodorovné fólií svařováním</t>
  </si>
  <si>
    <t>-818416318</t>
  </si>
  <si>
    <t>Provedení izolace proti povrchové a podpovrchové tlakové vodě fóliemi na ploše vodorovné V přilepenou v plné ploše</t>
  </si>
  <si>
    <t>283231R2</t>
  </si>
  <si>
    <t>fólie HDPE na skládky a proti zemní vlhkosti nad úrovní terénu tl 1,5mm</t>
  </si>
  <si>
    <t>-788849376</t>
  </si>
  <si>
    <t>9775*1,1655 'Přepočtené koeficientem množství</t>
  </si>
  <si>
    <t>7114611R4</t>
  </si>
  <si>
    <t>Provedení izolace proti tlakové vodě ve svahu fólií svařováním</t>
  </si>
  <si>
    <t>2004020128</t>
  </si>
  <si>
    <t>2520 "svah"</t>
  </si>
  <si>
    <t>-1932851752</t>
  </si>
  <si>
    <t>3312*1,1655 'Přepočtené koeficientem množství</t>
  </si>
  <si>
    <t>7115000R1</t>
  </si>
  <si>
    <t>Napojení na izolaci 3. etapy, včetně odkrytí konce izolace 3. etapy</t>
  </si>
  <si>
    <t>1824660454</t>
  </si>
  <si>
    <t>180 "napojení izolace"</t>
  </si>
  <si>
    <t>7115000R2</t>
  </si>
  <si>
    <t>Prostup izolací pro potrubí</t>
  </si>
  <si>
    <t>-333312115</t>
  </si>
  <si>
    <t>1 "prostup"</t>
  </si>
  <si>
    <t>7115000R3</t>
  </si>
  <si>
    <t>Geoelektrický monitorovací systém (dodávka a montáž)</t>
  </si>
  <si>
    <t>-730524131</t>
  </si>
  <si>
    <t>10720 "dno + svahy, garantovaná funkčnost 10 let"</t>
  </si>
  <si>
    <t>998711101</t>
  </si>
  <si>
    <t>Přesun hmot tonážní pro izolace proti vodě, vlhkosti a plynům v objektech v do 6 m</t>
  </si>
  <si>
    <t>1592682932</t>
  </si>
  <si>
    <t>Přesun hmot pro izolace proti vodě, vlhkosti a plynům stanovený z hmotnosti přesunovaného materiálu vodorovná dopravní vzdálenost do 50 m základní v objektech výšky do 6 m</t>
  </si>
  <si>
    <t>SO 04 - Drenáže - 1. část</t>
  </si>
  <si>
    <t xml:space="preserve">    2 - Zakládání</t>
  </si>
  <si>
    <t xml:space="preserve">    5 - Komunikace pozemní</t>
  </si>
  <si>
    <t xml:space="preserve">    998 - Přesun hmot</t>
  </si>
  <si>
    <t>M - Práce a dodávky M</t>
  </si>
  <si>
    <t xml:space="preserve">    23-M - Montáže potrubí</t>
  </si>
  <si>
    <t>131251104</t>
  </si>
  <si>
    <t>Hloubení jam nezapažených v hornině třídy těžitelnosti I skupiny 3 objem do 500 m3 strojně</t>
  </si>
  <si>
    <t>-934481735</t>
  </si>
  <si>
    <t>Hloubení nezapažených jam a zářezů strojně s urovnáním dna do předepsaného profilu a spádu v hornině třídy těžitelnosti I skupiny 3 přes 100 do 500 m3</t>
  </si>
  <si>
    <t>3,36*2,88*4,35+2*3*4,35/2*3,36+2*3*4,35/2*2,85 "přepojovací šachta Š10"</t>
  </si>
  <si>
    <t>132251255</t>
  </si>
  <si>
    <t>Hloubení rýh nezapažených š do 2000 mm v hornině třídy těžitelnosti I skupiny 3 objem do 1000 m3 strojně</t>
  </si>
  <si>
    <t>-2042281903</t>
  </si>
  <si>
    <t>Hloubení nezapažených rýh šířky přes 800 do 2 000 mm strojně s urovnáním dna do předepsaného profilu a spádu v hornině třídy těžitelnosti I skupiny 3 přes 500 do 1 000 m3</t>
  </si>
  <si>
    <t>(1,2*(3,79+2,52)/2+2*2,2*(3,79+2,52)/2)*34,4 "svodné potrubí čisté a výluhové vody, 2 * PE 315 ve společné rýze"</t>
  </si>
  <si>
    <t>1438181228</t>
  </si>
  <si>
    <t>3,36*2,88*4,35+2*3*4,35/2*3,36+2*3*4,35/2*2,85 "výkopek, přepojovací šachta Š10, na mezideponii v místě"</t>
  </si>
  <si>
    <t>(1,2*(3,79+2,52)/2+2*2,2*(3,79+2,52)/2)*34,4 "výkopek, svodné potrubí, 2 * PE 315 ve společné rýze, na mezideponii v místě"</t>
  </si>
  <si>
    <t>607,779-1,2*(0,1+0,315+0,3)*34,4 "výkopek, zpětný zásyp, svodné potrubí, 2 PE 315, z mezideponie v místě"</t>
  </si>
  <si>
    <t>2040690140</t>
  </si>
  <si>
    <t>607,779-1,2*(0,1+0,315+0,3)*34,4 "výkopek, zpětný zásyp, svodné potrubí, 2 * PE 315, z mezideponie v místě"</t>
  </si>
  <si>
    <t>-1970944279</t>
  </si>
  <si>
    <t>(1,2*(3,79+2,52)/2+2*2,2*(3,79+2,52)/2)*34,4 "svodné potrubí, 2 * PE 315 ve společné rýze"</t>
  </si>
  <si>
    <t>-125109670</t>
  </si>
  <si>
    <t>123,135-(3,36*2,88*(0,05+0,1+0,15)+3,06*2,58*2,69+2,04*(0,6+2*0,14)*(0,8+2*0,14))  "ŠP, propojovací šachta Š10"</t>
  </si>
  <si>
    <t>607,779-1,2*(0,1+0,315+0,3)*34,4 "výkopek, svodné potrubí, 2 * PE 315"</t>
  </si>
  <si>
    <t>58331200</t>
  </si>
  <si>
    <t>štěrkopísek netříděný</t>
  </si>
  <si>
    <t>1597416385</t>
  </si>
  <si>
    <t>97,056*1,85</t>
  </si>
  <si>
    <t>174151102</t>
  </si>
  <si>
    <t>Zásyp v prostoru s omezeným pohybem stroje sypaninou se zhutněním</t>
  </si>
  <si>
    <t>-1989466198</t>
  </si>
  <si>
    <t>Zásyp sypaninou z jakékoliv horniny strojně s uložením výkopku ve vrstvách se zhutněním v prostorách s omezeným pohybem stroje s urovnáním povrchu zásypu</t>
  </si>
  <si>
    <t>3*(3,14*0,5*0,5-3,14*0,12*0,12)*3 "plynové studny č. 9, 10, 11, meziprostor mezi potrubím DN 100 a DN 200"</t>
  </si>
  <si>
    <t>58343930</t>
  </si>
  <si>
    <t>kamenivo drcené hrubé frakce 16/32</t>
  </si>
  <si>
    <t>528242717</t>
  </si>
  <si>
    <t>3*(3,14*0,5*0,5-3,14*0,12*0,12)*3*1,85 "plynové studny č. 9, 10, 11, meziprostor mezi potrubím DN 100 a DN 200"</t>
  </si>
  <si>
    <t>175151101</t>
  </si>
  <si>
    <t>Obsypání potrubí strojně sypaninou bez prohození, uloženou do 3 m</t>
  </si>
  <si>
    <t>1750057653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</si>
  <si>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</t>
  </si>
  <si>
    <t>(1,28*0,8-3,14*0,12*0,12)*(131,21+21,48) "sběrné potrubí drénu D8"</t>
  </si>
  <si>
    <t>(1,2*(0,315+0,3)-2*3,14*0,16*0,16)*34,4 "svodné potrubí, 2 * PE 315"</t>
  </si>
  <si>
    <t>-214887269</t>
  </si>
  <si>
    <t>149,451*1,85 "obsyp sběrného potrubí drénu D8"</t>
  </si>
  <si>
    <t>58337310</t>
  </si>
  <si>
    <t>štěrkopísek frakce 0/4</t>
  </si>
  <si>
    <t>685014037</t>
  </si>
  <si>
    <t>19,857*1,85</t>
  </si>
  <si>
    <t>-596093725</t>
  </si>
  <si>
    <t>3,36*2,88 "přepojovací šachta Š10"</t>
  </si>
  <si>
    <t>1,2*34,4 "svodné potrubí, 2* PE 315"</t>
  </si>
  <si>
    <t>Zakládání</t>
  </si>
  <si>
    <t>271532212</t>
  </si>
  <si>
    <t>Podsyp pod základové konstrukce se zhutněním z hrubého kameniva frakce 16 až 32 mm</t>
  </si>
  <si>
    <t>-1625648192</t>
  </si>
  <si>
    <t>Podsyp pod základové konstrukce se zhutněním a urovnáním povrchu z kameniva hrubého, frakce 16 - 32 mm</t>
  </si>
  <si>
    <t>3*2*2,5*0,15 "vyrovnávací podsyp pod panely plynové studny č. 9, 10, 11"</t>
  </si>
  <si>
    <t>451572111</t>
  </si>
  <si>
    <t>Lože pod potrubí otevřený výkop z kameniva drobného těženého</t>
  </si>
  <si>
    <t>-1111444607</t>
  </si>
  <si>
    <t>Lože pod potrubí, stoky a drobné objekty v otevřeném výkopu z kameniva drobného těženého 0 až 4 mm</t>
  </si>
  <si>
    <t>1,2*0,1*34,4 " svodné potrubí, 2* PE 315"</t>
  </si>
  <si>
    <t>452313151</t>
  </si>
  <si>
    <t>Podkladní bloky z betonu prostého bez zvýšených nároků na prostředí tř. C 20/25 otevřený výkop</t>
  </si>
  <si>
    <t>-1345110615</t>
  </si>
  <si>
    <t>Podkladní a zajišťovací konstrukce z betonu prostého v otevřeném výkopu bez zvýšených nároků na prostředí bloky pro potrubí z betonu tř. C 20/25</t>
  </si>
  <si>
    <t>2*1,2*0,1*0,15 "betonový podkladek pod potrubí, přepojovací šachta Š10"</t>
  </si>
  <si>
    <t>452321151</t>
  </si>
  <si>
    <t>Podkladní desky ze ŽB bez zvýšených nároků na prostředí tř. C 20/25 otevřený výkop</t>
  </si>
  <si>
    <t>-1324912554</t>
  </si>
  <si>
    <t>Podkladní a zajišťovací konstrukce z betonu železového v otevřeném výkopu bez zvýšených nároků na prostředí desky pod potrubí, stoky a drobné objekty z betonu tř. C 20/25</t>
  </si>
  <si>
    <t>3,36*2,88*0,2 "podkladní ŽB deska pod propojovací šachtu Š10"</t>
  </si>
  <si>
    <t>452351111</t>
  </si>
  <si>
    <t>Bednění podkladních desek nebo sedlového lože pod potrubí, stoky a drobné objekty otevřený výkop zřízení</t>
  </si>
  <si>
    <t>-2078942293</t>
  </si>
  <si>
    <t>Bednění podkladních a zajišťovacích konstrukcí v otevřeném výkopu desek nebo sedlových loží pod potrubí, stoky a drobné objekty zřízení</t>
  </si>
  <si>
    <t>(2*2,88+2*3,36)*0,2 "podkladní ŽB deska pod propojovací šachtu Š10"</t>
  </si>
  <si>
    <t>452351112</t>
  </si>
  <si>
    <t>Bednění podkladních desek nebo sedlového lože pod potrubí, stoky a drobné objekty otevřený výkop odstranění</t>
  </si>
  <si>
    <t>-415610236</t>
  </si>
  <si>
    <t>Bednění podkladních a zajišťovacích konstrukcí v otevřeném výkopu desek nebo sedlových loží pod potrubí, stoky a drobné objekty odstranění</t>
  </si>
  <si>
    <t>452353111</t>
  </si>
  <si>
    <t>Bednění podkladních bloků pod potrubí, stoky a drobné objekty otevřený výkop zřízení</t>
  </si>
  <si>
    <t>-1045342249</t>
  </si>
  <si>
    <t>Bednění podkladních a zajišťovacích konstrukcí v otevřeném výkopu bloků pro potrubí zřízení</t>
  </si>
  <si>
    <t>2*(2*1,2+2*0,1)*0,15 "betonový podkladek pod potrubí, přepojovací šachta Š10"</t>
  </si>
  <si>
    <t>452353112</t>
  </si>
  <si>
    <t>Bednění podkladních bloků pod potrubí, stoky a drobné objekty otevřený výkop odstranění</t>
  </si>
  <si>
    <t>1851339248</t>
  </si>
  <si>
    <t>Bednění podkladních a zajišťovacích konstrukcí v otevřeném výkopu bloků pro potrubí odstranění</t>
  </si>
  <si>
    <t>452368211</t>
  </si>
  <si>
    <t>Výztuž podkladních desek nebo bloků nebo pražců otevřený výkop ze svařovaných sítí Kari</t>
  </si>
  <si>
    <t>-789006222</t>
  </si>
  <si>
    <t>Výztuž podkladních desek, bloků nebo pražců v otevřeném výkopu ze svařovaných sítí typu Kari</t>
  </si>
  <si>
    <t>2*3,36*2,88*0,008 "podkladní ŽB deska pod propojovací šachtu Š10"</t>
  </si>
  <si>
    <t>Komunikace pozemní</t>
  </si>
  <si>
    <t>584121108</t>
  </si>
  <si>
    <t>Osazení silničních dílců z ŽB do lože z kameniva těženého tl 40 mm plochy do 15 m2</t>
  </si>
  <si>
    <t>-837055014</t>
  </si>
  <si>
    <t>Osazení silničních dílců ze železového betonu s podkladem z kameniva těženého do tl. 40 mm jakéhokoliv druhu a velikosti, na plochu jednotlivě do 15 m2</t>
  </si>
  <si>
    <t>3*2*2*1 "panely pod plynové studny č. 9, 10, 11"</t>
  </si>
  <si>
    <t>59381136</t>
  </si>
  <si>
    <t>panel silniční 2,00x1,00x0,15m</t>
  </si>
  <si>
    <t>-156852748</t>
  </si>
  <si>
    <t>3*2</t>
  </si>
  <si>
    <t>734190825</t>
  </si>
  <si>
    <t>Rozpojení přírubového spoje DN přes 250 do 300</t>
  </si>
  <si>
    <t>325134517</t>
  </si>
  <si>
    <t>Demontáž přírub rozpojení přírubového spoje přes 250 do DN 300</t>
  </si>
  <si>
    <t>2 "přepojovací šachta Š 9"</t>
  </si>
  <si>
    <t>852241192</t>
  </si>
  <si>
    <t>Příplatek za práci ve štole na potrubí z trub litinových přírubových normálních délek DN 80 až 250</t>
  </si>
  <si>
    <t>1937492618</t>
  </si>
  <si>
    <t>Montáž potrubí z trub litinových tlakových přírubových normálních délek Příplatek k ceně za práce ve štole, v uzavřeném kanálu, do chrániček, na mostech nebo v objektech DN od 80 do 250</t>
  </si>
  <si>
    <t>852351122</t>
  </si>
  <si>
    <t>Montáž potrubí z trub litinových tlakových přírubových normálních délek otevřený výkop DN 200</t>
  </si>
  <si>
    <t>1849015978</t>
  </si>
  <si>
    <t>Montáž potrubí z trub litinových tlakových přírubových normálních délek v otevřeném výkopu, kanálu nebo v šachtě DN 200</t>
  </si>
  <si>
    <t>2 "přepojovací šachta Š10"</t>
  </si>
  <si>
    <t>55253303</t>
  </si>
  <si>
    <t>tvarovka přírubová litinová vodovodní FF-kus PN10 DN 200 dl 500mm</t>
  </si>
  <si>
    <t>446843400</t>
  </si>
  <si>
    <t>55253308</t>
  </si>
  <si>
    <t>tvarovka přírubová litinová vodovodní FF-kus PN10 DN 200 dl 1000mm</t>
  </si>
  <si>
    <t>474489095</t>
  </si>
  <si>
    <t>852371122</t>
  </si>
  <si>
    <t>Montáž potrubí z trub litinových tlakových přírubových normálních délek otevřený výkop DN 300</t>
  </si>
  <si>
    <t>-1548991451</t>
  </si>
  <si>
    <t>Montáž potrubí z trub litinových tlakových přírubových normálních délek v otevřeném výkopu, kanálu nebo v šachtě DN 300</t>
  </si>
  <si>
    <t>4 "přepojovací šachta Š10"</t>
  </si>
  <si>
    <t>4 "přepojovací šachta Š9"</t>
  </si>
  <si>
    <t>55253332</t>
  </si>
  <si>
    <t>tvarovka přírubová litinová vodovodní FF-kus PN10 DN 300 dl 500mm</t>
  </si>
  <si>
    <t>708618189</t>
  </si>
  <si>
    <t>2+2</t>
  </si>
  <si>
    <t>55253337</t>
  </si>
  <si>
    <t>tvarovka přírubová litinová vodovodní FF-kus PN10 DN 300 dl 1000mm</t>
  </si>
  <si>
    <t>301713800</t>
  </si>
  <si>
    <t>852371192</t>
  </si>
  <si>
    <t>Příplatek za práci ve štole na potrubí z trub litinových přírubových normálních délek DN 300 až 600</t>
  </si>
  <si>
    <t>-691012417</t>
  </si>
  <si>
    <t>Montáž potrubí z trub litinových tlakových přírubových normálních délek Příplatek k ceně za práce ve štole, v uzavřeném kanálu, do chrániček, na mostech nebo v objektech DN od 300 do 600</t>
  </si>
  <si>
    <t>857242192</t>
  </si>
  <si>
    <t>Příplatek za práci ve štole při montáži litinových tvarovek jednoosých přírubových DN 50 až 250</t>
  </si>
  <si>
    <t>-1896176334</t>
  </si>
  <si>
    <t>Montáž litinových tvarovek na potrubí litinovém tlakovém jednoosých na potrubí z trub přírubových Příplatek k ceně za práce ve štole, v uzavřeném kanálu nebo v objektech DN od 50 do 250</t>
  </si>
  <si>
    <t>857244192</t>
  </si>
  <si>
    <t>Příplatek za práci ve štole při montáži litinových tvarovek odbočných přírubových DN 50 až 250</t>
  </si>
  <si>
    <t>1282700392</t>
  </si>
  <si>
    <t>Montáž litinových tvarovek na potrubí litinovém tlakovém odbočných na potrubí z trub přírubových Příplatek k ceně za práce ve štole, v uzavřeném kanálu nebo v objektech DN od 50 do 250</t>
  </si>
  <si>
    <t>857352122</t>
  </si>
  <si>
    <t>Montáž litinových tvarovek jednoosých přírubových otevřený výkop DN 200</t>
  </si>
  <si>
    <t>-163877684</t>
  </si>
  <si>
    <t>Montáž litinových tvarovek na potrubí litinovém tlakovém jednoosých na potrubí z trub přírubových v otevřeném výkopu, kanálu nebo v šachtě DN 200</t>
  </si>
  <si>
    <t>2+1 "přepojovací šachta Š10"</t>
  </si>
  <si>
    <t>1 "sběrný drén D8"</t>
  </si>
  <si>
    <t>3 "plynové studny č. 9, 10, 11"</t>
  </si>
  <si>
    <t>319510R8</t>
  </si>
  <si>
    <t>přírubový adaptér zámkový DN 200</t>
  </si>
  <si>
    <t>-280668229</t>
  </si>
  <si>
    <t>1+3</t>
  </si>
  <si>
    <t>55253664</t>
  </si>
  <si>
    <t>příruba zaslepovací litinová vodovodní PN10/16 X-kus DN 200</t>
  </si>
  <si>
    <t>1153797670</t>
  </si>
  <si>
    <t>857354122</t>
  </si>
  <si>
    <t>Montáž litinových tvarovek odbočných přírubových otevřený výkop DN 200</t>
  </si>
  <si>
    <t>-1039026541</t>
  </si>
  <si>
    <t>Montáž litinových tvarovek na potrubí litinovém tlakovém odbočných na potrubí z trub přírubových v otevřeném výkopu, kanálu nebo v šachtě DN 200</t>
  </si>
  <si>
    <t>55253536</t>
  </si>
  <si>
    <t>tvarovka přírubová litinová vodovodní s přírubovou odbočkou PN10 T-kus DN 200/200</t>
  </si>
  <si>
    <t>-26314500</t>
  </si>
  <si>
    <t>41</t>
  </si>
  <si>
    <t>857372122</t>
  </si>
  <si>
    <t>Montáž litinových tvarovek jednoosých přírubových otevřený výkop DN 300</t>
  </si>
  <si>
    <t>846743002</t>
  </si>
  <si>
    <t>Montáž litinových tvarovek na potrubí litinovém tlakovém jednoosých na potrubí z trub přírubových v otevřeném výkopu, kanálu nebo v šachtě DN 300</t>
  </si>
  <si>
    <t>2 "přepojovací šachta Š9"</t>
  </si>
  <si>
    <t>42</t>
  </si>
  <si>
    <t>319510R1</t>
  </si>
  <si>
    <t>přírubový adaptér zámkový DN 300</t>
  </si>
  <si>
    <t>-1559847686</t>
  </si>
  <si>
    <t>43</t>
  </si>
  <si>
    <t>55253666</t>
  </si>
  <si>
    <t>příruba zaslepovací X z tvárné litiny práškový epoxid tl 250µm DN 300</t>
  </si>
  <si>
    <t>-797880462</t>
  </si>
  <si>
    <t>44</t>
  </si>
  <si>
    <t>857372192</t>
  </si>
  <si>
    <t>Příplatek za práci ve štole při montáži litinových tvarovek jednoosých přírubových DN 300 až 600</t>
  </si>
  <si>
    <t>1572821888</t>
  </si>
  <si>
    <t>Montáž litinových tvarovek na potrubí litinovém tlakovém jednoosých na potrubí z trub přírubových Příplatek k ceně za práce ve štole, v uzavřeném kanálu nebo v objektech DN od 300 do 600</t>
  </si>
  <si>
    <t>45</t>
  </si>
  <si>
    <t>857374122</t>
  </si>
  <si>
    <t>Montáž litinových tvarovek odbočných přírubových otevřený výkop DN 300</t>
  </si>
  <si>
    <t>-447789630</t>
  </si>
  <si>
    <t>Montáž litinových tvarovek na potrubí litinovém tlakovém odbočných na potrubí z trub přírubových v otevřeném výkopu, kanálu nebo v šachtě DN 300</t>
  </si>
  <si>
    <t>46</t>
  </si>
  <si>
    <t>55253548</t>
  </si>
  <si>
    <t>tvarovka přírubová litinová s přírubovou odbočkou,práškový epoxid tl 250µm T-kus DN 300/200</t>
  </si>
  <si>
    <t>-1738422513</t>
  </si>
  <si>
    <t>47</t>
  </si>
  <si>
    <t>857374192</t>
  </si>
  <si>
    <t>Příplatek za práci ve štole při montáži litinových tvarovek odbočných přírubových DN 300 až 600</t>
  </si>
  <si>
    <t>-1429394630</t>
  </si>
  <si>
    <t>Montáž litinových tvarovek na potrubí litinovém tlakovém odbočných na potrubí z trub přírubových Příplatek k ceně za práce ve štole, v uzavřeném kanálu nebo v objektech DN od 300 do 600</t>
  </si>
  <si>
    <t>48</t>
  </si>
  <si>
    <t>871354202</t>
  </si>
  <si>
    <t>Montáž kanalizačního potrubí z PE SDR11 otevřený výkop sklon do 20 % svařovaných na tupo d 225x20,5 mm</t>
  </si>
  <si>
    <t>-1791825263</t>
  </si>
  <si>
    <t>Montáž kanalizačního potrubí z polyetylenu PE100 RC svařovaných na tupo v otevřeném výkopu ve sklonu do 20 % SDR 11/PN16 d 225 x 20,5 mm</t>
  </si>
  <si>
    <t>9,9+21,48+131,21 "sběrný drén D8"</t>
  </si>
  <si>
    <t>3*(2+3) "plynové studny č. 9, 10, 11"</t>
  </si>
  <si>
    <t>49</t>
  </si>
  <si>
    <t>28613401</t>
  </si>
  <si>
    <t>potrubí kanalizační tlakové PE100 SDR11 se signalizační vrstvou 225x20,5mm</t>
  </si>
  <si>
    <t>850133508</t>
  </si>
  <si>
    <t>(9,9+21,48+131,21)*1,015</t>
  </si>
  <si>
    <t>3*(2+3)*1,015</t>
  </si>
  <si>
    <t>871374201</t>
  </si>
  <si>
    <t>Montáž kanalizačního potrubí z PE SDR11 otevřený výkop sklon do 20 % svařovaných na tupo d 315x28,6 mm</t>
  </si>
  <si>
    <t>-1705765919</t>
  </si>
  <si>
    <t>Montáž kanalizačního potrubí z polyetylenu PE100 RC svařovaných na tupo v otevřeném výkopu ve sklonu do 20 % SDR 11/PN16 d 315 x 28,6 mm</t>
  </si>
  <si>
    <t>2*34,4 "svodné potrubí čisté a výluhové vody"</t>
  </si>
  <si>
    <t>51</t>
  </si>
  <si>
    <t>28613404</t>
  </si>
  <si>
    <t>potrubí kanalizační tlakové PE100 SDR11 se signalizační vrstvou 315x28,6mm</t>
  </si>
  <si>
    <t>1096345367</t>
  </si>
  <si>
    <t>2*34,4*1,015</t>
  </si>
  <si>
    <t>52</t>
  </si>
  <si>
    <t>8721001R1</t>
  </si>
  <si>
    <t>Dodatečná perforace potrubí PE-HD D225 mm na stavbě</t>
  </si>
  <si>
    <t>-1963948428</t>
  </si>
  <si>
    <t>131,21 "sběrný drén D8"</t>
  </si>
  <si>
    <t>3*3 "plynové studny č. 9, 10, 11"</t>
  </si>
  <si>
    <t>53</t>
  </si>
  <si>
    <t>877351219</t>
  </si>
  <si>
    <t>Montáž záslepek svařovaných na tupo na vodovodním potrubí z PE trub d 225</t>
  </si>
  <si>
    <t>1323509170</t>
  </si>
  <si>
    <t>Montáž tvarovek na vodovodním plastovém potrubí z polyetylenu PE 100 svařovaných na tupo SDR 11/PN16 záslepek d 225</t>
  </si>
  <si>
    <t>1 "sběrný drén D8, ukončení"</t>
  </si>
  <si>
    <t>3 "plynové studny, ukončení"</t>
  </si>
  <si>
    <t>54</t>
  </si>
  <si>
    <t>28653142</t>
  </si>
  <si>
    <t>nákružek lemový PE 100 SDR11 225mm</t>
  </si>
  <si>
    <t>-156717515</t>
  </si>
  <si>
    <t>55</t>
  </si>
  <si>
    <t>42975250</t>
  </si>
  <si>
    <t>příruba kruhová volná plastová D 225mm</t>
  </si>
  <si>
    <t>-547795125</t>
  </si>
  <si>
    <t>56</t>
  </si>
  <si>
    <t>877351212</t>
  </si>
  <si>
    <t>Montáž kolen 90° svařovaných na tupo na vodovodním potrubí z PE trub d 200</t>
  </si>
  <si>
    <t>1635693111</t>
  </si>
  <si>
    <t>Montáž tvarovek na vodovodním plastovém potrubí z polyetylenu PE 100 svařovaných na tupo SDR 11/PN16 kolen 90° d 200</t>
  </si>
  <si>
    <t>57</t>
  </si>
  <si>
    <t>28614821</t>
  </si>
  <si>
    <t>koleno 90° SDR11 PE 100 PN16 D 200mm</t>
  </si>
  <si>
    <t>1096689755</t>
  </si>
  <si>
    <t>58</t>
  </si>
  <si>
    <t>877351213</t>
  </si>
  <si>
    <t>Montáž T-kusů svařovaných na tupo na vodovodním potrubí z PE trub d 200</t>
  </si>
  <si>
    <t>1650669493</t>
  </si>
  <si>
    <t>Montáž tvarovek na vodovodním plastovém potrubí z polyetylenu PE 100 svařovaných na tupo SDR 11/PN16 T-kusů d 200</t>
  </si>
  <si>
    <t>3 "odbočka ze sběrného drénu č. 8 pro plynové studny č. 9, 10, 11"</t>
  </si>
  <si>
    <t>59</t>
  </si>
  <si>
    <t>28615184</t>
  </si>
  <si>
    <t>T-kus SDR11 PE 100 D 225mm</t>
  </si>
  <si>
    <t>-1800504418</t>
  </si>
  <si>
    <t>60</t>
  </si>
  <si>
    <t>891352222</t>
  </si>
  <si>
    <t>Montáž kanalizačních šoupátek s ručním kolečkem v šachtách DN 200</t>
  </si>
  <si>
    <t>-96151138</t>
  </si>
  <si>
    <t>Montáž kanalizačních armatur na potrubí šoupátek uzavíracích v šachtách s ručním kolečkem DN 200</t>
  </si>
  <si>
    <t>61</t>
  </si>
  <si>
    <t>42221457</t>
  </si>
  <si>
    <t>šoupátko odpadní voda litina GGG 50 krátká stavební dl PN10/16 DN 200x230mm</t>
  </si>
  <si>
    <t>1871193407</t>
  </si>
  <si>
    <t>62</t>
  </si>
  <si>
    <t>42210103</t>
  </si>
  <si>
    <t>kolo ruční pro DN 200 D 350mm</t>
  </si>
  <si>
    <t>-1134255101</t>
  </si>
  <si>
    <t>63</t>
  </si>
  <si>
    <t>552950R0</t>
  </si>
  <si>
    <t>Přírubový spoj DN 200</t>
  </si>
  <si>
    <t>1386871893</t>
  </si>
  <si>
    <t>9 "přepojovací šachta Š10"</t>
  </si>
  <si>
    <t>1 "sběrný srén D8"</t>
  </si>
  <si>
    <t>64</t>
  </si>
  <si>
    <t>552960R0</t>
  </si>
  <si>
    <t>Přírubový spoj DN 300</t>
  </si>
  <si>
    <t>1208161423</t>
  </si>
  <si>
    <t>8 "přepojovací šachta Š10"</t>
  </si>
  <si>
    <t>6 "přepojovací šachta Š9"</t>
  </si>
  <si>
    <t>65</t>
  </si>
  <si>
    <t>892372111</t>
  </si>
  <si>
    <t>Zabezpečení konců potrubí DN do 300 při tlakových zkouškách vodou</t>
  </si>
  <si>
    <t>-1558251488</t>
  </si>
  <si>
    <t>Tlakové zkoušky vodou zabezpečení konců potrubí při tlakových zkouškách DN do 300</t>
  </si>
  <si>
    <t>2*2 "svodné potrubí, 2* PE 315"</t>
  </si>
  <si>
    <t>66</t>
  </si>
  <si>
    <t>892381111</t>
  </si>
  <si>
    <t>Tlaková zkouška vodou potrubí DN 250, DN 300 nebo 350</t>
  </si>
  <si>
    <t>1591204936</t>
  </si>
  <si>
    <t>Tlakové zkoušky vodou na potrubí DN 250, 300 nebo 350</t>
  </si>
  <si>
    <t>2*34,4 "svodné potrubí, 2* PE 315"</t>
  </si>
  <si>
    <t>67</t>
  </si>
  <si>
    <t>8934011R0</t>
  </si>
  <si>
    <t>Přepojovací šachta Š10 - prefa šachta včetně vstupního komínu, poklopu, prostupů (dodávka + doprava + montáž)</t>
  </si>
  <si>
    <t>703757362</t>
  </si>
  <si>
    <t>1 "přepojovací šachta Š10"</t>
  </si>
  <si>
    <t>68</t>
  </si>
  <si>
    <t>8941001R1</t>
  </si>
  <si>
    <t>Utěsnění průchodu potrubí DN 200 stěnou přepojovací šachty</t>
  </si>
  <si>
    <t>521608726</t>
  </si>
  <si>
    <t>69</t>
  </si>
  <si>
    <t>8941001R2</t>
  </si>
  <si>
    <t>Utěsnění průchodu potrubí DN 300 stěnou přepojovací šachty</t>
  </si>
  <si>
    <t>470731797</t>
  </si>
  <si>
    <t>70</t>
  </si>
  <si>
    <t>899722113</t>
  </si>
  <si>
    <t>Krytí potrubí z plastů výstražnou fólií z PVC přes 25 do 34cm</t>
  </si>
  <si>
    <t>908696124</t>
  </si>
  <si>
    <t>Krytí potrubí z plastů výstražnou fólií z PVC šířky přes 25 do 34 cm</t>
  </si>
  <si>
    <t>71</t>
  </si>
  <si>
    <t>977151129</t>
  </si>
  <si>
    <t>Jádrové vrty diamantovými korunkami do stavebních materiálů D přes 300 do 350 mm</t>
  </si>
  <si>
    <t>168258583</t>
  </si>
  <si>
    <t>Jádrové vrty diamantovými korunkami do stavebních materiálů (železobetonu, betonu, cihel, obkladů, dlažeb, kamene) průměru přes 300 do 350 mm</t>
  </si>
  <si>
    <t>2*0,14 "prostup stěnou přepojovací šachty Š9, 2 * PE 315"</t>
  </si>
  <si>
    <t>998</t>
  </si>
  <si>
    <t>Přesun hmot</t>
  </si>
  <si>
    <t>72</t>
  </si>
  <si>
    <t>998276101</t>
  </si>
  <si>
    <t>Přesun hmot pro trubní vedení z trub z plastických hmot otevřený výkop</t>
  </si>
  <si>
    <t>-947842962</t>
  </si>
  <si>
    <t>Přesun hmot pro trubní vedení hloubené z trub z plastických hmot nebo sklolaminátových pro vodovody, kanalizace, teplovody, produktovody v otevřeném výkopu dopravní vzdálenost do 15 m</t>
  </si>
  <si>
    <t>Práce a dodávky M</t>
  </si>
  <si>
    <t>23-M</t>
  </si>
  <si>
    <t>Montáže potrubí</t>
  </si>
  <si>
    <t>73</t>
  </si>
  <si>
    <t>230011218</t>
  </si>
  <si>
    <t>Montáž potrubí trouby ocelové hladké tř.11-13 D 1020 mm, tl 10,0 mm</t>
  </si>
  <si>
    <t>-1991514210</t>
  </si>
  <si>
    <t>Montáž potrubí z trub ocelových hladkých tř. 11 až 13 Ø 1020 mm, tl. 10,0 mm</t>
  </si>
  <si>
    <t>3*3,5 "ocelová pažnice, plynové studny č. 9, 10, 11"</t>
  </si>
  <si>
    <t>74</t>
  </si>
  <si>
    <t>140332R0</t>
  </si>
  <si>
    <t>trubka ocelová hladká jakost 11 375 10203x10mm, opatřená úchyty pro možnost manipulaci (plech P10)</t>
  </si>
  <si>
    <t>256</t>
  </si>
  <si>
    <t>-1169204934</t>
  </si>
  <si>
    <t>10,5*1,015</t>
  </si>
  <si>
    <t>75</t>
  </si>
  <si>
    <t>230025199</t>
  </si>
  <si>
    <t>Montáž trubní díly přivařovací tř.11-13 do 250 kg D 1020 mm tl 10 mm</t>
  </si>
  <si>
    <t>-1998062939</t>
  </si>
  <si>
    <t>Montáž trubních dílů přivařovacích hmotnosti přes 50 do 250 kg tř. 11 až 13 Ø 1020 mm, tl. 10 mm</t>
  </si>
  <si>
    <t>2*3 "plynové studny č. 9, 10, 11, ukončení"</t>
  </si>
  <si>
    <t>76</t>
  </si>
  <si>
    <t>319463R8</t>
  </si>
  <si>
    <t>příruba přivařovací s krkem PN6 DN 1000</t>
  </si>
  <si>
    <t>132659775</t>
  </si>
  <si>
    <t>77</t>
  </si>
  <si>
    <t>319463R9</t>
  </si>
  <si>
    <t>příruba zaslepovací PN6 DN 1000</t>
  </si>
  <si>
    <t>1192346196</t>
  </si>
  <si>
    <t>78</t>
  </si>
  <si>
    <t>552960R9</t>
  </si>
  <si>
    <t>Přírubový spoj DN 1000</t>
  </si>
  <si>
    <t>461008839</t>
  </si>
  <si>
    <t>SO 05 - Venkovní osvětlení - 1. část</t>
  </si>
  <si>
    <t xml:space="preserve">    21-M - Elektromontáže</t>
  </si>
  <si>
    <t>21-M</t>
  </si>
  <si>
    <t>Elektromontáže</t>
  </si>
  <si>
    <t>2101101R1</t>
  </si>
  <si>
    <t>Zemní práce (345 m+stožáry)</t>
  </si>
  <si>
    <t>1734016434</t>
  </si>
  <si>
    <t>2101101R2</t>
  </si>
  <si>
    <t>Zabetonování trubek pr. 200 (cca 0,7 m3 á 1 trubka)</t>
  </si>
  <si>
    <t>438224224</t>
  </si>
  <si>
    <t>585641R1</t>
  </si>
  <si>
    <t>Beton na zabetonování trubek</t>
  </si>
  <si>
    <t>173045901</t>
  </si>
  <si>
    <t>2101101R3</t>
  </si>
  <si>
    <t>Montáž výstražné folie</t>
  </si>
  <si>
    <t>-401902030</t>
  </si>
  <si>
    <t>345</t>
  </si>
  <si>
    <t>2001001R1</t>
  </si>
  <si>
    <t>Folie výstražná (červená)</t>
  </si>
  <si>
    <t>-1333214577</t>
  </si>
  <si>
    <t>2102039R1</t>
  </si>
  <si>
    <t>Montáž svítidla LED + zapojení</t>
  </si>
  <si>
    <t>1341169868</t>
  </si>
  <si>
    <t>347740R0</t>
  </si>
  <si>
    <t>svítidlo veřejného osvětlení LED s autonomní regulací</t>
  </si>
  <si>
    <t>-108430962</t>
  </si>
  <si>
    <t>2102040R1</t>
  </si>
  <si>
    <t>Montáž stožáru ocelového dl. 6 m</t>
  </si>
  <si>
    <t>-699707991</t>
  </si>
  <si>
    <t>2102040R2</t>
  </si>
  <si>
    <t>Jeřábové práce - montáž stožárů</t>
  </si>
  <si>
    <t>-1785885250</t>
  </si>
  <si>
    <t>316860R0</t>
  </si>
  <si>
    <t>stožár ocelový bezpaticový dvoustupňový, dl. 6 m</t>
  </si>
  <si>
    <t>-71920525</t>
  </si>
  <si>
    <t>2102040R3</t>
  </si>
  <si>
    <t>Montáž výzbroje + zapojení</t>
  </si>
  <si>
    <t>1249403673</t>
  </si>
  <si>
    <t>345719R0</t>
  </si>
  <si>
    <t>stožárová výzbroj</t>
  </si>
  <si>
    <t>6393417</t>
  </si>
  <si>
    <t>2108120R5</t>
  </si>
  <si>
    <t>Montáž kabelu 4x16 mm2 (např. CYKY, CYKFY)</t>
  </si>
  <si>
    <t>490905820</t>
  </si>
  <si>
    <t>387</t>
  </si>
  <si>
    <t>341110R2</t>
  </si>
  <si>
    <t>kabel CYKY-J 4*16</t>
  </si>
  <si>
    <t>-590263215</t>
  </si>
  <si>
    <t>2108120R6</t>
  </si>
  <si>
    <t>Montáž kabelu 3*1,5 mm2 (např. CYSY)</t>
  </si>
  <si>
    <t>1690431652</t>
  </si>
  <si>
    <t>90</t>
  </si>
  <si>
    <t>341110R3</t>
  </si>
  <si>
    <t>kabel CYSY-J 3*1,5</t>
  </si>
  <si>
    <t>-440552771</t>
  </si>
  <si>
    <t>2108120R7</t>
  </si>
  <si>
    <t>Montáž chráničky DN 75</t>
  </si>
  <si>
    <t>176769522</t>
  </si>
  <si>
    <t>341110R4</t>
  </si>
  <si>
    <t>chránička DN 75 koruflex</t>
  </si>
  <si>
    <t>-647328397</t>
  </si>
  <si>
    <t>2108120R8</t>
  </si>
  <si>
    <t>Montáž zemnícího pásku FeZn + připojení</t>
  </si>
  <si>
    <t>360335592</t>
  </si>
  <si>
    <t>341110R5</t>
  </si>
  <si>
    <t>zemnící pozinková páska FeZn 30x4</t>
  </si>
  <si>
    <t>-1803717326</t>
  </si>
  <si>
    <t>364</t>
  </si>
  <si>
    <t>2108120R9</t>
  </si>
  <si>
    <t>Montáž zemnícího drátu FeZn + připojení</t>
  </si>
  <si>
    <t>-1098484488</t>
  </si>
  <si>
    <t>341110R6</t>
  </si>
  <si>
    <t>zemnící drát 8 FeZn</t>
  </si>
  <si>
    <t>-251256294</t>
  </si>
  <si>
    <t>2108121R0</t>
  </si>
  <si>
    <t>Montáž svorkovnice SR 03</t>
  </si>
  <si>
    <t>-873291467</t>
  </si>
  <si>
    <t>341110R7</t>
  </si>
  <si>
    <t>svorka litinová SR 03, zemnící pro spojovací pás - drát</t>
  </si>
  <si>
    <t>317487154</t>
  </si>
  <si>
    <t>2108121R1</t>
  </si>
  <si>
    <t>Montáž svorky SP1</t>
  </si>
  <si>
    <t>-1853976795</t>
  </si>
  <si>
    <t>341110R8</t>
  </si>
  <si>
    <t>svorka připojovací SP1</t>
  </si>
  <si>
    <t>-344164643</t>
  </si>
  <si>
    <t>2108121R2</t>
  </si>
  <si>
    <t>Ukončení vodičů do 25 mm2</t>
  </si>
  <si>
    <t>-1826683288</t>
  </si>
  <si>
    <t>112</t>
  </si>
  <si>
    <t>2108121R3</t>
  </si>
  <si>
    <t>Ukončení vodičů do 4 mm2</t>
  </si>
  <si>
    <t>99948313</t>
  </si>
  <si>
    <t>2108121R4</t>
  </si>
  <si>
    <t>Osazení plastových trubek pro stožáry pr. 200 mm</t>
  </si>
  <si>
    <t>1119310588</t>
  </si>
  <si>
    <t>286111R6</t>
  </si>
  <si>
    <t>trubka KG DN 200</t>
  </si>
  <si>
    <t>-627412050</t>
  </si>
  <si>
    <t>2108121R5</t>
  </si>
  <si>
    <t>Pomocné práce</t>
  </si>
  <si>
    <t>-1659473384</t>
  </si>
  <si>
    <t>2108121R6</t>
  </si>
  <si>
    <t>Pomocný materiál</t>
  </si>
  <si>
    <t>-766914770</t>
  </si>
  <si>
    <t>2108121R7</t>
  </si>
  <si>
    <t>Rezerva</t>
  </si>
  <si>
    <t>-915542607</t>
  </si>
  <si>
    <t>2108121R8</t>
  </si>
  <si>
    <t>Revize elektrické instalace</t>
  </si>
  <si>
    <t>1356464591</t>
  </si>
  <si>
    <t>2180400R1</t>
  </si>
  <si>
    <t>Demontáž stávajících sloupů</t>
  </si>
  <si>
    <t>750172758</t>
  </si>
  <si>
    <t>2180400R2</t>
  </si>
  <si>
    <t>Demontáž stávajících svítidel</t>
  </si>
  <si>
    <t>248395585</t>
  </si>
  <si>
    <t>2180400R3</t>
  </si>
  <si>
    <t>Demontáž ukončených vodičů do 25 mm2</t>
  </si>
  <si>
    <t>-1045626886</t>
  </si>
  <si>
    <t>2180400R4</t>
  </si>
  <si>
    <t>Demontáž stávajicích kabelových rozvodů</t>
  </si>
  <si>
    <t>1125669988</t>
  </si>
  <si>
    <t>210</t>
  </si>
  <si>
    <t>SO 06 - Záchytný příkop - 1. část</t>
  </si>
  <si>
    <t>124253101</t>
  </si>
  <si>
    <t>Vykopávky pro koryta vodotečí v hornině třídy těžitelnosti I skupiny 3 objem do 1000 m3 strojně</t>
  </si>
  <si>
    <t>1991215139</t>
  </si>
  <si>
    <t>Vykopávky pro koryta vodotečí strojně v hornině třídy těžitelnosti I skupiny 3 přes 100 do 1 000 m3</t>
  </si>
  <si>
    <t>137,5+152,4+28,1 "záchytný příkop, trasa A, B, C"</t>
  </si>
  <si>
    <t>132251101</t>
  </si>
  <si>
    <t>Hloubení rýh nezapažených š do 800 mm v hornině třídy těžitelnosti I skupiny 3 objem do 20 m3 strojně</t>
  </si>
  <si>
    <t>-2145147933</t>
  </si>
  <si>
    <t>Hloubení nezapažených rýh šířky do 800 mm strojně s urovnáním dna do předepsaného profilu a spádu v hornině třídy těžitelnosti I skupiny 3 do 20 m3</t>
  </si>
  <si>
    <t>8*2*0,3 "prahy, záchytný příkop, trasa A"</t>
  </si>
  <si>
    <t>11*2*0,3 "prahy, záchytný příkop, trasa B"</t>
  </si>
  <si>
    <t>25,9*0,6*0,6 "zatrubněná část v tělese hráze, trasa C"</t>
  </si>
  <si>
    <t>1467045792</t>
  </si>
  <si>
    <t>137,5+152,4+28,1 "záchytný příkop, trasa A, B, C, na mezideponii v místě"</t>
  </si>
  <si>
    <t>8*2*0,3 "prahy, záchytný příkop, trasa A, na mezideponii v místě"</t>
  </si>
  <si>
    <t>11*2*0,3 "prahy, záchytný příkop, trasa B, na mezideponii v místě"</t>
  </si>
  <si>
    <t>25,9*0,6*0,6 "zatrubněná část v tělese hráze, trasa C, na mezideponii v místě"</t>
  </si>
  <si>
    <t>-2064119225</t>
  </si>
  <si>
    <t>47,6+54,2+6,8 "ŠD, svahy záchytného příkopu trasa A, B, C"</t>
  </si>
  <si>
    <t>58343959</t>
  </si>
  <si>
    <t>kamenivo drcené hrubé frakce 32/63</t>
  </si>
  <si>
    <t>739126302</t>
  </si>
  <si>
    <t>108,6*1,85</t>
  </si>
  <si>
    <t>187767344</t>
  </si>
  <si>
    <t>137,5+152,4+28,1 "záchytný příkop, trasa A, B, C, na mezideponii"</t>
  </si>
  <si>
    <t>8*2*0,3 "prahy, záchytný příkop, trasa A, na mezideponii"</t>
  </si>
  <si>
    <t>11*2*0,3 "prahy, záchytný příkop, trasa B, na mezideponii"</t>
  </si>
  <si>
    <t>25,9*0,6*0,6 "zatrubněná část v tělese hráze, trasa C, na mezideponii"</t>
  </si>
  <si>
    <t>-1652396745</t>
  </si>
  <si>
    <t>132,14*0,8+169,35*0,8+112,23*0,8 "dno, záchytný příkop, trasa A, B, C</t>
  </si>
  <si>
    <t>200,9+220,2 "svahy, záchytný příkop, trasa A, B"</t>
  </si>
  <si>
    <t>25,9*0,6 "dno, zatrubněná část v tělese hráze"</t>
  </si>
  <si>
    <t>-42089173</t>
  </si>
  <si>
    <t>-709081294</t>
  </si>
  <si>
    <t>25,9*0,6*0,1 "zatrubněná část v tělese hráze"</t>
  </si>
  <si>
    <t>452318510</t>
  </si>
  <si>
    <t>Zajišťovací práh z betonu prostého se zvýšenými nároky na prostředí</t>
  </si>
  <si>
    <t>694673693</t>
  </si>
  <si>
    <t>Zajišťovací práh z betonu prostého se zvýšenými nároky na prostředí na dně a ve svahu melioračních kanálů s patkami nebo bez patek</t>
  </si>
  <si>
    <t>1003670898</t>
  </si>
  <si>
    <t>25,9 "zatrubněná část v tělese hráze, trasa C"</t>
  </si>
  <si>
    <t>28613467</t>
  </si>
  <si>
    <t>potrubí kanalizační jednovrstvé PE100 RC SDR11 315x28,6mm</t>
  </si>
  <si>
    <t>-1286352980</t>
  </si>
  <si>
    <t>25,9*1,015</t>
  </si>
  <si>
    <t>899623161</t>
  </si>
  <si>
    <t>Obetonování potrubí nebo zdiva stok betonem prostým tř. C 20/25 v otevřeném výkopu</t>
  </si>
  <si>
    <t>418991478</t>
  </si>
  <si>
    <t>Obetonování potrubí nebo zdiva stok betonem prostým v otevřeném výkopu, betonem tř. C 20/25</t>
  </si>
  <si>
    <t>(0,5*0,6-3,14*0,16*0,16)*25,9 "zatrubněná část v tělese hráze, trasa C"</t>
  </si>
  <si>
    <t>-367632918</t>
  </si>
  <si>
    <t>25,9 "zatrubněná část v tělese hráze"</t>
  </si>
  <si>
    <t>935111211</t>
  </si>
  <si>
    <t>Osazení příkopového žlabu do štěrkopísku tl 100 mm z betonových tvárnic šířky přes 500 do 800 mm</t>
  </si>
  <si>
    <t>202921862</t>
  </si>
  <si>
    <t>Osazení betonového příkopového žlabu s vyplněním a zatřením spár cementovou maltou s ložem tl. 100 mm z kameniva těženého nebo štěrkopísku z betonových příkopových tvárnic šířky přes 500 do 800 mm</t>
  </si>
  <si>
    <t>112,23 "záchytný příkop, trasa C"</t>
  </si>
  <si>
    <t>59227003</t>
  </si>
  <si>
    <t>žlabovka příkopová betonová s lomenými stěnami 330x570x140mm</t>
  </si>
  <si>
    <t>-1992474898</t>
  </si>
  <si>
    <t>112,23</t>
  </si>
  <si>
    <t>935112211</t>
  </si>
  <si>
    <t>Osazení příkopového žlabu do betonu tl 100 mm z betonových tvárnic šířky přes 500 do 800 mm</t>
  </si>
  <si>
    <t>-1504501480</t>
  </si>
  <si>
    <t>Osazení betonového příkopového žlabu s vyplněním a zatřením spár cementovou maltou s ložem tl. 100 mm z betonu prostého z betonových příkopových tvárnic šířky přes 500 do 800 mm</t>
  </si>
  <si>
    <t>132,14+169,35 "záchytný příkop, trasa A, B"</t>
  </si>
  <si>
    <t>679987729</t>
  </si>
  <si>
    <t>132,14+169,35</t>
  </si>
  <si>
    <t>998223011</t>
  </si>
  <si>
    <t>Přesun hmot pro pozemní komunikace s krytem dlážděným</t>
  </si>
  <si>
    <t>1015963700</t>
  </si>
  <si>
    <t>Přesun hmot pro pozemní komunikace s krytem dlážděným dopravní vzdálenost do 200 m jakékoliv délky objektu</t>
  </si>
  <si>
    <t>SO 07 - Oplocení - 1. část</t>
  </si>
  <si>
    <t xml:space="preserve">    3 - Svislé a kompletní konstrukce</t>
  </si>
  <si>
    <t>131111333</t>
  </si>
  <si>
    <t>Vrtání jamek pro plotové sloupky D přes 200 do 300 mm ručně s motorovým vrtákem</t>
  </si>
  <si>
    <t>-1087463297</t>
  </si>
  <si>
    <t>Vrtání jamek ručním motorovým vrtákem průměru přes 200 do 300 mm</t>
  </si>
  <si>
    <t xml:space="preserve">(7+4+32+14+50+7+17)*0,75 "sloupky plotové, v lomových bodech a á 3 m´"  </t>
  </si>
  <si>
    <t>(14+2*4+2*1+2*6+2*2)*0,5 "vzpěry plotové, v lomových bodech a á 25 m´"</t>
  </si>
  <si>
    <t>-808270118</t>
  </si>
  <si>
    <t xml:space="preserve">(7+4+32+14+50+7+17)*0,75*3,14*0,15*0,15 "jamky pro sloupky plotové, v lomových bodech a á 3 m´, na mezideponii v místě"  </t>
  </si>
  <si>
    <t>(14+2*4+2*1+2*6+2*2)*0,5*3,14*0,2*0,2 "jamky pro vzpěry plotové, v lomových bodech a á 25 m´, na mezideponii v místě"</t>
  </si>
  <si>
    <t>167111101</t>
  </si>
  <si>
    <t>Nakládání výkopku z hornin třídy těžitelnosti I skupiny 1 až 3 ručně</t>
  </si>
  <si>
    <t>1442656623</t>
  </si>
  <si>
    <t>Nakládání, skládání a překládání neulehlého výkopku nebo sypaniny ručně nakládání, z hornin třídy těžitelnosti I, skupiny 1 až 3</t>
  </si>
  <si>
    <t>919086444</t>
  </si>
  <si>
    <t xml:space="preserve">(7+4+32+14+50+7+17)*0,75*3,14*0,15*0,15 "jamky pro sloupky plotové, v lomových bodech a á 3 m´, na mezideponii"  </t>
  </si>
  <si>
    <t>(14+2*4+2*1+2*6+2*2)*0,5*3,14*0,2*0,2 "jamky pro vzpěry plotové, v lomových bodech a á 25 m´, na mezideponii"</t>
  </si>
  <si>
    <t>Svislé a kompletní konstrukce</t>
  </si>
  <si>
    <t>338171123</t>
  </si>
  <si>
    <t>Osazování sloupků a vzpěr plotových ocelových v přes 2 do 2,6 m se zabetonováním</t>
  </si>
  <si>
    <t>-1820673015</t>
  </si>
  <si>
    <t>Montáž sloupků a vzpěr plotových ocelových trubkových nebo profilovaných výšky přes 2 do 2,6 m se zabetonováním do 0,08 m3 do připravených jamek</t>
  </si>
  <si>
    <t xml:space="preserve">7+4+32+14+50+7+17 "sloupky plotové, v lomových bodech a á 3 m´"  </t>
  </si>
  <si>
    <t>14+2*4+2*1+2*6+2*2 "vzpěry plotové, v lomových bodech a á 25 m´"</t>
  </si>
  <si>
    <t>55342265</t>
  </si>
  <si>
    <t>sloupek plotový koncový Pz a komaxitový 3000/48x1,5mm</t>
  </si>
  <si>
    <t>1362354984</t>
  </si>
  <si>
    <t>131</t>
  </si>
  <si>
    <t>55342274</t>
  </si>
  <si>
    <t>vzpěra plotová 38x1,5mm včetně krytky s uchem 2500mm</t>
  </si>
  <si>
    <t>-1639663164</t>
  </si>
  <si>
    <t>348401130</t>
  </si>
  <si>
    <t>Montáž oplocení ze strojového pletiva s napínacími dráty v přes 1,6 do 2,0 m</t>
  </si>
  <si>
    <t>29269323</t>
  </si>
  <si>
    <t>Montáž oplocení z pletiva strojového s napínacími dráty přes 1,6 do 2,0 m</t>
  </si>
  <si>
    <t>16+97+41+150+22+51 "oplocení skládky"</t>
  </si>
  <si>
    <t>31327504</t>
  </si>
  <si>
    <t>pletivo drátěné plastifikované se čtvercovými oky 50/2,2mm v 2000mm</t>
  </si>
  <si>
    <t>-1209447940</t>
  </si>
  <si>
    <t>377</t>
  </si>
  <si>
    <t>348401350</t>
  </si>
  <si>
    <t>Rozvinutí, montáž a napnutí napínacího drátu na oplocení</t>
  </si>
  <si>
    <t>-1545503821</t>
  </si>
  <si>
    <t>Montáž oplocení z pletiva doplňujících konstrukcí rozvinutí, uchycení a napnutí drátu napínacího</t>
  </si>
  <si>
    <t>(16+97+41+150+22+51)*3 "3 * napínací drát, oplocení skládky"</t>
  </si>
  <si>
    <t>15619100</t>
  </si>
  <si>
    <t>drát kruhový poplastovaný napínací 2,5/3,5mm</t>
  </si>
  <si>
    <t>1909235923</t>
  </si>
  <si>
    <t xml:space="preserve">(16+97+41+150+22+51)*3 </t>
  </si>
  <si>
    <t>348401360</t>
  </si>
  <si>
    <t>Přiháčkování strojového pletiva k napínacímu drátu na oplocení</t>
  </si>
  <si>
    <t>-931553087</t>
  </si>
  <si>
    <t>Montáž oplocení z pletiva doplňujících konstrukcí rozvinutí, uchycení a napnutí drátu přiháčkování pletiva k napínacímu drátu</t>
  </si>
  <si>
    <t>(16+97+41+150+22+51)*3 "oplocení skládky"</t>
  </si>
  <si>
    <t>998232110</t>
  </si>
  <si>
    <t>Přesun hmot pro oplocení zděné z cihel nebo tvárnic v do 3 m</t>
  </si>
  <si>
    <t>-836220089</t>
  </si>
  <si>
    <t>Přesun hmot pro oplocení se svislou nosnou konstrukcí zděnou z cihel, tvárnic, bloků, popř. kovovou nebo dřevěnou vodorovná dopravní vzdálenost do 50 m, pro oplocení výšky do 3 m</t>
  </si>
  <si>
    <t>SO 08 - Provozní komunikace - 1. část</t>
  </si>
  <si>
    <t>-2119622910</t>
  </si>
  <si>
    <t>97,4 "panelová vozovka trvalá"</t>
  </si>
  <si>
    <t>129,6 "panelová vozovka dočasná"</t>
  </si>
  <si>
    <t>32 "asfaltová komunikace"</t>
  </si>
  <si>
    <t>58343872</t>
  </si>
  <si>
    <t>kamenivo drcené hrubé frakce 8/16</t>
  </si>
  <si>
    <t>1403516360</t>
  </si>
  <si>
    <t>259*1,85</t>
  </si>
  <si>
    <t>181252305</t>
  </si>
  <si>
    <t>Úprava pláně pro silnice a dálnice na násypech se zhutněním</t>
  </si>
  <si>
    <t>1861853308</t>
  </si>
  <si>
    <t>Úprava pláně na stavbách silnic a dálnic strojně na násypech se zhutněním</t>
  </si>
  <si>
    <t>121,7*6,6 "panelová komunikace trvalá"</t>
  </si>
  <si>
    <t>162*5,6 "panelová komunikace dočasná"</t>
  </si>
  <si>
    <t>40*6,6 "asfaltová komunikace"</t>
  </si>
  <si>
    <t>564251111</t>
  </si>
  <si>
    <t>Podklad nebo podsyp ze štěrkopísku ŠP plochy přes 100 m2 tl 150 mm</t>
  </si>
  <si>
    <t>-1581025889</t>
  </si>
  <si>
    <t>Podklad nebo podsyp ze štěrkopísku ŠP s rozprostřením, vlhčením a zhutněním plochy přes 100 m2, po zhutnění tl. 150 mm</t>
  </si>
  <si>
    <t>535,5 "panelová komunikace trvalá"</t>
  </si>
  <si>
    <t>544,3 "panelová komunikace dočasná"</t>
  </si>
  <si>
    <t>564761111</t>
  </si>
  <si>
    <t>Podklad nebo kryt z kameniva hrubého drceného vel. 32-63 mm plochy přes 100 m2 tl 200 mm</t>
  </si>
  <si>
    <t>-247664098</t>
  </si>
  <si>
    <t>Podklad nebo kryt z kameniva hrubého drceného vel. 32-63 mm s rozprostřením a zhutněním plochy přes 100 m2, po zhutnění tl. 200 mm</t>
  </si>
  <si>
    <t>580,6 "panelová komunikace trvalá"</t>
  </si>
  <si>
    <t>609,1 "panelová komunikace dočasná"</t>
  </si>
  <si>
    <t>564871111</t>
  </si>
  <si>
    <t>Podklad ze štěrkodrtě ŠD plochy přes 100 m2 tl 250 mm</t>
  </si>
  <si>
    <t>1705897220</t>
  </si>
  <si>
    <t>Podklad ze štěrkodrti ŠD s rozprostřením a zhutněním plochy přes 100 m2, po zhutnění tl. 250 mm</t>
  </si>
  <si>
    <t>176 "asfaltová komunikace"</t>
  </si>
  <si>
    <t>564952111</t>
  </si>
  <si>
    <t>Podklad z mechanicky zpevněného kameniva MZK tl 150 mm</t>
  </si>
  <si>
    <t>-801656139</t>
  </si>
  <si>
    <t>Podklad z mechanicky zpevněného kameniva MZK (minerální beton) s rozprostřením a s hutněním, po zhutnění tl. 150 mm</t>
  </si>
  <si>
    <t>160 "asfaltová komunikace"</t>
  </si>
  <si>
    <t>565135101</t>
  </si>
  <si>
    <t>Asfaltový beton vrstva podkladní ACP 16 S tl 50 mm š do 1,5 m z nemodifikovaného asfaltu</t>
  </si>
  <si>
    <t>-1024800929</t>
  </si>
  <si>
    <t>Asfaltový beton vrstva podkladní ACP 16 z nemodifikovaného asfaltu s rozprostřením a zhutněním ACP 16 S v pruhu šířky do 1,5 m, po zhutnění tl. 50 mm</t>
  </si>
  <si>
    <t>573111112</t>
  </si>
  <si>
    <t>Postřik živičný infiltrační s posypem z asfaltu množství 1 kg/m2</t>
  </si>
  <si>
    <t>-1565053128</t>
  </si>
  <si>
    <t>Postřik infiltrační PI z asfaltu silničního s posypem kamenivem, v množství 1,00 kg/m2</t>
  </si>
  <si>
    <t>573211112</t>
  </si>
  <si>
    <t>Postřik živičný spojovací z asfaltu v množství 0,70 kg/m2</t>
  </si>
  <si>
    <t>1873849974</t>
  </si>
  <si>
    <t>Postřik spojovací PS bez posypu kamenivem z asfaltu silničního, v množství 0,70 kg/m2</t>
  </si>
  <si>
    <t>2*160 "asfaltová komunikace"</t>
  </si>
  <si>
    <t>577134011</t>
  </si>
  <si>
    <t>Asfaltový beton vrstva obrusná ACO 11+ tř. I tl 40 mm š do 1,5 m z nemodifikovaného asfaltu</t>
  </si>
  <si>
    <t>-473441371</t>
  </si>
  <si>
    <t>Asfaltový beton vrstva obrusná ACO 11 z nemodifikovaného asfaltu s rozprostřením a se zhutněním ACO 11+ v pruhu šířky do 1,5 m, po zhutnění tl. 40 mm</t>
  </si>
  <si>
    <t>160"asfaltová komunikace"</t>
  </si>
  <si>
    <t>577156011</t>
  </si>
  <si>
    <t>Asfaltový beton vrstva ložní ACL 22 + tl 60 mm š do 1,5 m z nemodifikovaného asfaltu</t>
  </si>
  <si>
    <t>723022021</t>
  </si>
  <si>
    <t>Asfaltový beton vrstva ložní ACL 22 z nemodifikovaného asfaltu s rozprostřením a zhutněním ACL 22 + v pruhu šířky do 1,5 m, po zhutnění tl. 60 mm</t>
  </si>
  <si>
    <t>584121112</t>
  </si>
  <si>
    <t>Osazení silničních dílců z ŽB do lože z kameniva těženého tl 40 mm plochy přes 200 m2</t>
  </si>
  <si>
    <t>-2080472197</t>
  </si>
  <si>
    <t>Osazení silničních dílců ze železového betonu s podkladem z kameniva těženého do tl. 40 mm jakéhokoliv druhu a velikosti, na plochu jednotlivě přes 200 m2</t>
  </si>
  <si>
    <t>486,8 "panelová komunikace trvalá"</t>
  </si>
  <si>
    <t>486 "panelová komunikace dočasná"</t>
  </si>
  <si>
    <t>59381009</t>
  </si>
  <si>
    <t>panel silniční 3,00x1,00x0,15m</t>
  </si>
  <si>
    <t>1253412518</t>
  </si>
  <si>
    <t>325 "(486,8+486)/3/1 =324,267 kusů"</t>
  </si>
  <si>
    <t>998226011</t>
  </si>
  <si>
    <t>Přesun hmot pro pozemní komunikace a letiště s krytem montovaným z ŽB dílců</t>
  </si>
  <si>
    <t>477807219</t>
  </si>
  <si>
    <t>Přesun hmot pro pozemní komunikace a letiště s krytem montovaným ze silničních dílců ze železového nebo předpjatého betonu dopravní vzdálenost do 200 m jakékoliv délky objektu</t>
  </si>
  <si>
    <t>SO 09 - Výtlak - 1. část</t>
  </si>
  <si>
    <t xml:space="preserve">    722 - Zdravotechnika - vnitřní vodovod</t>
  </si>
  <si>
    <t xml:space="preserve">    767 - Konstrukce zámečnické</t>
  </si>
  <si>
    <t xml:space="preserve">    783 - Dokončovací práce - nátěry</t>
  </si>
  <si>
    <t>857312122</t>
  </si>
  <si>
    <t>Montáž litinových tvarovek jednoosých přírubových otevřený výkop DN 150</t>
  </si>
  <si>
    <t>1613337938</t>
  </si>
  <si>
    <t>Montáž litinových tvarovek na potrubí litinovém tlakovém jednoosých na potrubí z trub přírubových v otevřeném výkopu, kanálu nebo v šachtě DN 150</t>
  </si>
  <si>
    <t>2+1 "výtlak - odbočka"</t>
  </si>
  <si>
    <t>552516R6</t>
  </si>
  <si>
    <t>speciální příruba S2000 150/160</t>
  </si>
  <si>
    <t>1386360476</t>
  </si>
  <si>
    <t>55253663</t>
  </si>
  <si>
    <t>příruba zaslepovací litinová vodovodní PN10/16 X-kus DN 150</t>
  </si>
  <si>
    <t>-1382002175</t>
  </si>
  <si>
    <t>871324201</t>
  </si>
  <si>
    <t>Montáž kanalizačního potrubí z PE SDR11 otevřený výkop sklon do 20 % svařovaných na tupo d 160x14,6 mm</t>
  </si>
  <si>
    <t>-1709041717</t>
  </si>
  <si>
    <t>Montáž kanalizačního potrubí z polyetylenu PE100 RC svařovaných na tupo v otevřeném výkopu ve sklonu do 20 % SDR 11/PN16 d 160 x 14,6 mm</t>
  </si>
  <si>
    <t>22,52 "výtlak"</t>
  </si>
  <si>
    <t>28613460</t>
  </si>
  <si>
    <t>potrubí kanalizační jednovrstvé PE100 RC SDR11 160x14,6mm</t>
  </si>
  <si>
    <t>76256737</t>
  </si>
  <si>
    <t>22,52*1,015</t>
  </si>
  <si>
    <t>877321218</t>
  </si>
  <si>
    <t>Montáž záslepek svařovaných na tupo na vodovodním potrubí z PE trub d 160</t>
  </si>
  <si>
    <t>-772007472</t>
  </si>
  <si>
    <t>Montáž tvarovek na vodovodním plastovém potrubí z polyetylenu PE 100 svařovaných na tupo SDR 11/PN16 záslepek d 160</t>
  </si>
  <si>
    <t>1 "výtlak"</t>
  </si>
  <si>
    <t>28653139</t>
  </si>
  <si>
    <t>nákružek lemový PE 100 SDR11 160mm</t>
  </si>
  <si>
    <t>432315430</t>
  </si>
  <si>
    <t>42975247</t>
  </si>
  <si>
    <t>příruba kruhová volná plastová D 160mm</t>
  </si>
  <si>
    <t>1828610366</t>
  </si>
  <si>
    <t>891261112</t>
  </si>
  <si>
    <t>Montáž vodovodních šoupátek otevřený výkop DN 100</t>
  </si>
  <si>
    <t>-1508151054</t>
  </si>
  <si>
    <t>Montáž vodovodních armatur na potrubí šoupátek nebo klapek uzavíracích v otevřeném výkopu nebo v šachtách s osazením zemní soupravy (bez poklopů) DN 100</t>
  </si>
  <si>
    <t>1 "výtlak - odbočka"</t>
  </si>
  <si>
    <t>55128078</t>
  </si>
  <si>
    <t>klapka uzavírací mezipřírubová PN16 T 120°C disk litina DN 100</t>
  </si>
  <si>
    <t>-1185501681</t>
  </si>
  <si>
    <t>891311112</t>
  </si>
  <si>
    <t>Montáž vodovodních šoupátek otevřený výkop DN 150</t>
  </si>
  <si>
    <t>-1118838216</t>
  </si>
  <si>
    <t>Montáž vodovodních armatur na potrubí šoupátek nebo klapek uzavíracích v otevřeném výkopu nebo v šachtách s osazením zemní soupravy (bez poklopů) DN 150</t>
  </si>
  <si>
    <t>55128080</t>
  </si>
  <si>
    <t>klapka uzavírací mezipřírubová PN16 T 120°C disk litina DN 150</t>
  </si>
  <si>
    <t>-1308639966</t>
  </si>
  <si>
    <t>552930R0</t>
  </si>
  <si>
    <t>Přírubový spoj DN 100</t>
  </si>
  <si>
    <t>755019331</t>
  </si>
  <si>
    <t>552940R0</t>
  </si>
  <si>
    <t>Přírubový spoj DN 150</t>
  </si>
  <si>
    <t>-586730197</t>
  </si>
  <si>
    <t>892351111</t>
  </si>
  <si>
    <t>Tlaková zkouška vodou potrubí DN 150 nebo 200</t>
  </si>
  <si>
    <t>199176781</t>
  </si>
  <si>
    <t>Tlakové zkoušky vodou na potrubí DN 150 nebo 200</t>
  </si>
  <si>
    <t>257581880</t>
  </si>
  <si>
    <t>2 "výtlak"</t>
  </si>
  <si>
    <t>894411311</t>
  </si>
  <si>
    <t>Osazení betonových nebo železobetonových dílců pro šachty skruží rovných</t>
  </si>
  <si>
    <t>1264762607</t>
  </si>
  <si>
    <t>59225107</t>
  </si>
  <si>
    <t>skruž betonová studniční 80x60x9cm</t>
  </si>
  <si>
    <t>-1129866257</t>
  </si>
  <si>
    <t>8951001R1</t>
  </si>
  <si>
    <t>úprava spodní stěny betonové skruže pro možnost vložení potrubí DN 150</t>
  </si>
  <si>
    <t>426192660</t>
  </si>
  <si>
    <t>2 "výtlak - odbočka"</t>
  </si>
  <si>
    <t>899721111</t>
  </si>
  <si>
    <t>Signalizační vodič DN do 150 mm na potrubí</t>
  </si>
  <si>
    <t>1461872375</t>
  </si>
  <si>
    <t>Signalizační vodič na potrubí DN do 150 mm</t>
  </si>
  <si>
    <t>-1596440254</t>
  </si>
  <si>
    <t>-1065808704</t>
  </si>
  <si>
    <t>722</t>
  </si>
  <si>
    <t>Zdravotechnika - vnitřní vodovod</t>
  </si>
  <si>
    <t>722253133</t>
  </si>
  <si>
    <t>Spojka hadicová požární B 75</t>
  </si>
  <si>
    <t>1521203796</t>
  </si>
  <si>
    <t>Požární příslušenství a armatury hadicové spojky požární B 75</t>
  </si>
  <si>
    <t>767</t>
  </si>
  <si>
    <t>Konstrukce zámečnické</t>
  </si>
  <si>
    <t>767995113</t>
  </si>
  <si>
    <t>Montáž atypických zámečnických konstrukcí hmotnosti přes 10 do 20 kg</t>
  </si>
  <si>
    <t>-840774460</t>
  </si>
  <si>
    <t>Montáž ostatních atypických zámečnických konstrukcí hmotnosti přes 10 do 20 kg</t>
  </si>
  <si>
    <t>3,14*0,33*0,33*40 "poklop armaturní šachtice z ocelového plechu"</t>
  </si>
  <si>
    <t>2*0,33*2,1 "držadla na poklop armaturní šachtice"</t>
  </si>
  <si>
    <t>13611218</t>
  </si>
  <si>
    <t>plech ocelový hladký jakost S235JR tl 5mm tabule</t>
  </si>
  <si>
    <t>-580202079</t>
  </si>
  <si>
    <t>3,14*0,33*0,33*0,04*1,15</t>
  </si>
  <si>
    <t>13010218</t>
  </si>
  <si>
    <t>tyč ocelová plochá jakost S235JR (11 375) 50x5mm</t>
  </si>
  <si>
    <t>-137624797</t>
  </si>
  <si>
    <t>2*0,33*2,1*1,15</t>
  </si>
  <si>
    <t>783</t>
  </si>
  <si>
    <t>Dokončovací práce - nátěry</t>
  </si>
  <si>
    <t>783301311</t>
  </si>
  <si>
    <t>Odmaštění zámečnických konstrukcí vodou ředitelným odmašťovačem</t>
  </si>
  <si>
    <t>-673915914</t>
  </si>
  <si>
    <t>Příprava podkladu zámečnických konstrukcí před provedením nátěru odmaštění odmašťovačem vodou ředitelným</t>
  </si>
  <si>
    <t>2*3,14*0,33*0,33 "poklop armaturní šachtice"</t>
  </si>
  <si>
    <t>2*0,33*0,05*2 "držadla armaturní šachtice"</t>
  </si>
  <si>
    <t>783314101</t>
  </si>
  <si>
    <t>Základní jednonásobný syntetický nátěr zámečnických konstrukcí</t>
  </si>
  <si>
    <t>-2139313172</t>
  </si>
  <si>
    <t>Základní nátěr zámečnických konstrukcí jednonásobný syntetický</t>
  </si>
  <si>
    <t>783315101</t>
  </si>
  <si>
    <t>Mezinátěr jednonásobný syntetický standardní zámečnických konstrukcí</t>
  </si>
  <si>
    <t>1144966113</t>
  </si>
  <si>
    <t>Mezinátěr zámečnických konstrukcí jednonásobný syntetický standardní</t>
  </si>
  <si>
    <t>783317101</t>
  </si>
  <si>
    <t>Krycí jednonásobný syntetický standardní nátěr zámečnických konstrukcí</t>
  </si>
  <si>
    <t>-717360075</t>
  </si>
  <si>
    <t>Krycí nátěr (email) zámečnických konstrukcí jednonásobný syntetický standardní</t>
  </si>
  <si>
    <t>783601731</t>
  </si>
  <si>
    <t>Odmaštění vodou ředitelným odmašťovačem potrubí přes DN 50 do DN 100 mm</t>
  </si>
  <si>
    <t>1334055887</t>
  </si>
  <si>
    <t>Příprava podkladu armatur a kovových potrubí před provedením nátěru potrubí přes DN 50 do DN 100 mm odmaštěním, odmašťovačem vodou ředitelným</t>
  </si>
  <si>
    <t>0,4+0,2+0,6 "potrubí a oblouk odbočky DN 100"</t>
  </si>
  <si>
    <t>783614561</t>
  </si>
  <si>
    <t>Základní jednonásobný syntetický nátěr potrubí přes DN 50 do DN 100 mm</t>
  </si>
  <si>
    <t>-1252797080</t>
  </si>
  <si>
    <t>Základní nátěr armatur a kovových potrubí jednonásobný potrubí přes DN 50 do DN 100 mm syntetický</t>
  </si>
  <si>
    <t>783615561</t>
  </si>
  <si>
    <t>Mezinátěr jednonásobný syntetický nátěr potrubí přes DN 50 do DN 100 mm</t>
  </si>
  <si>
    <t>-76079228</t>
  </si>
  <si>
    <t>Mezinátěr armatur a kovových potrubí potrubí přes DN 50 do DN 100 mm syntetický standardní</t>
  </si>
  <si>
    <t>783617631</t>
  </si>
  <si>
    <t>Krycí dvojnásobný syntetický nátěr potrubí přes DN 50 do DN 100 mm</t>
  </si>
  <si>
    <t>-1066544370</t>
  </si>
  <si>
    <t>Krycí nátěr (email) armatur a kovových potrubí potrubí přes DN 50 do DN 100 mm dvojnásobný syntetický standardní</t>
  </si>
  <si>
    <t>230011072</t>
  </si>
  <si>
    <t>Montáž potrubí trouby ocelové hladké tř.11-13 D 108 mm, tl 10,0 mm</t>
  </si>
  <si>
    <t>259691770</t>
  </si>
  <si>
    <t>Montáž potrubí z trub ocelových hladkých tř. 11 až 13 Ø 108 mm, tl. 10,0 mm</t>
  </si>
  <si>
    <t>0,2+0,4 "odbočka DN 100"</t>
  </si>
  <si>
    <t>14011078</t>
  </si>
  <si>
    <t>trubka ocelová bezešvá hladká jakost 11 353 108x10,0mm</t>
  </si>
  <si>
    <t>-1341356673</t>
  </si>
  <si>
    <t>0,2+0,4*1,05</t>
  </si>
  <si>
    <t>230023072</t>
  </si>
  <si>
    <t>Montáž trubní díly přivařovací tř.11-13 do 10 kg D 108 mm tl 10 mm</t>
  </si>
  <si>
    <t>-1389956376</t>
  </si>
  <si>
    <t>Montáž trubních dílů přivařovacích hmotnosti přes 3 do 10 kg tř. 11 až 13 Ø 108 mm, tl. 10,0 mm</t>
  </si>
  <si>
    <t>2 "odbočka DN 100"</t>
  </si>
  <si>
    <t>31630545</t>
  </si>
  <si>
    <t>oblouk trubkový typ 3D tvar 90° - K3 D 108,0mm tl 3,6mm</t>
  </si>
  <si>
    <t>320112361</t>
  </si>
  <si>
    <t>319463R0</t>
  </si>
  <si>
    <t>příruba přivařovací plochá DN 100</t>
  </si>
  <si>
    <t>-1851364184</t>
  </si>
  <si>
    <t>230023091</t>
  </si>
  <si>
    <t>Montáž trubní díly přivařovací tř.11-13 do 10 kg D 159 mm tl 8,0 mm</t>
  </si>
  <si>
    <t>-285682973</t>
  </si>
  <si>
    <t>Montáž trubních dílů přivařovacích hmotnosti přes 3 do 10 kg tř. 11 až 13 Ø 159 mm, tl. 8,0 mm</t>
  </si>
  <si>
    <t>příruba přivařovací plochá DN 150</t>
  </si>
  <si>
    <t>-1805998159</t>
  </si>
  <si>
    <t>varný T kus DN 150/100</t>
  </si>
  <si>
    <t>72814993</t>
  </si>
  <si>
    <t>SO 10 - Spodní drenáž - 1. část</t>
  </si>
  <si>
    <t>132251103</t>
  </si>
  <si>
    <t>Hloubení rýh nezapažených š do 800 mm v hornině třídy těžitelnosti I skupiny 3 objem do 100 m3 strojně</t>
  </si>
  <si>
    <t>-1382024606</t>
  </si>
  <si>
    <t>Hloubení nezapažených rýh šířky do 800 mm strojně s urovnáním dna do předepsaného profilu a spádu v hornině třídy těžitelnosti I skupiny 3 přes 50 do 100 m3</t>
  </si>
  <si>
    <t>64,7 "spodní drenáž"</t>
  </si>
  <si>
    <t>-2000394394</t>
  </si>
  <si>
    <t>64,7 "výkopek spodní drenáž na mezideponii v místě"</t>
  </si>
  <si>
    <t>-921083912</t>
  </si>
  <si>
    <t>64,7 "výkopek spodní drenáž na mezideponii"</t>
  </si>
  <si>
    <t>-1365822005</t>
  </si>
  <si>
    <t>57,3 "spodní drenáž"</t>
  </si>
  <si>
    <t>-1317708530</t>
  </si>
  <si>
    <t>57,3*1,85</t>
  </si>
  <si>
    <t>1120752390</t>
  </si>
  <si>
    <t>106*0,6 "spodní drenáž"</t>
  </si>
  <si>
    <t>-1888785370</t>
  </si>
  <si>
    <t>7,4 "spodní drenáž"</t>
  </si>
  <si>
    <t>871264301</t>
  </si>
  <si>
    <t>Montáž kanalizačního potrubí z PE SDR17 otevřený výkop sklon do 20 % svařovaných na tupo d 110x6,6 mm</t>
  </si>
  <si>
    <t>-1544712552</t>
  </si>
  <si>
    <t>Montáž kanalizačního potrubí z polyetylenu PE100 RC svařovaných na tupo v otevřeném výkopu ve sklonu do 20 % SDR 17/PN 10 d 110 x 6,6 mm</t>
  </si>
  <si>
    <t>106 "spodní drenáž"</t>
  </si>
  <si>
    <t>28613494</t>
  </si>
  <si>
    <t>potrubí kanalizační jednovrstvé PE100 RC SDR17 110x6,6 mm</t>
  </si>
  <si>
    <t>-895413988</t>
  </si>
  <si>
    <t>106*1,015</t>
  </si>
  <si>
    <t>8721001R2</t>
  </si>
  <si>
    <t>Dodatečná perforace potrubí PE-HD D110 mm na stavbě</t>
  </si>
  <si>
    <t>1904429884</t>
  </si>
  <si>
    <t>Dodatečná perforace potrubí PE-HD D 110 mm na stavbě</t>
  </si>
  <si>
    <t>-1032851325</t>
  </si>
  <si>
    <t>VON - Vedlejší a ostatní náklady</t>
  </si>
  <si>
    <t>VRN - Vedlejší rozpočtové náklady</t>
  </si>
  <si>
    <t xml:space="preserve">    VRN1 - Průzkumné, zeměměřičské a projektové práce</t>
  </si>
  <si>
    <t xml:space="preserve">    VRN3 - Zařízení staveniště</t>
  </si>
  <si>
    <t xml:space="preserve">    VRN4 - Inženýrská činnost</t>
  </si>
  <si>
    <t>VRN</t>
  </si>
  <si>
    <t>Vedlejší rozpočtové náklady</t>
  </si>
  <si>
    <t>VRN1</t>
  </si>
  <si>
    <t>Průzkumné, zeměměřičské a projektové práce</t>
  </si>
  <si>
    <t>010001000</t>
  </si>
  <si>
    <t>kpl</t>
  </si>
  <si>
    <t>1024</t>
  </si>
  <si>
    <t>-1735554644</t>
  </si>
  <si>
    <t>012444000</t>
  </si>
  <si>
    <t>Geodetické měření skutečného provedení stavby</t>
  </si>
  <si>
    <t>579489015</t>
  </si>
  <si>
    <t>013254000</t>
  </si>
  <si>
    <t>Dokumentace skutečného provedení stavby</t>
  </si>
  <si>
    <t>1237773681</t>
  </si>
  <si>
    <t>VRN3</t>
  </si>
  <si>
    <t>Zařízení staveniště</t>
  </si>
  <si>
    <t>030001000</t>
  </si>
  <si>
    <t>-1429220862</t>
  </si>
  <si>
    <t>VRN4</t>
  </si>
  <si>
    <t>Inženýrská činnost</t>
  </si>
  <si>
    <t>043154000</t>
  </si>
  <si>
    <t>Zkoušky hutnicí</t>
  </si>
  <si>
    <t>1331842886</t>
  </si>
  <si>
    <t>043194000</t>
  </si>
  <si>
    <t>Zkoušky ostatní</t>
  </si>
  <si>
    <t>-644839103</t>
  </si>
  <si>
    <t>Kontrolní zkoušky:</t>
  </si>
  <si>
    <t>1) křivka zrnitosti využitelná pro irientační výpočet koeficientu filtrace á 3000 m2</t>
  </si>
  <si>
    <t>2) stupeň zhutnění á 1500 m2</t>
  </si>
  <si>
    <t>3) rovinnost výkopu +- 5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</si>
</sst>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2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2" fillId="4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2" fillId="0" borderId="12" xfId="0" applyNumberFormat="1" applyFont="1" applyBorder="1"/>
    <xf numFmtId="166" fontId="32" fillId="0" borderId="13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2" xfId="0" applyFont="1" applyBorder="1" applyAlignment="1">
      <alignment horizontal="center" vertical="center"/>
    </xf>
    <xf numFmtId="49" fontId="22" fillId="0" borderId="22" xfId="0" applyNumberFormat="1" applyFont="1" applyBorder="1" applyAlignment="1">
      <alignment horizontal="left" vertical="center" wrapText="1"/>
    </xf>
    <xf numFmtId="0" fontId="22" fillId="0" borderId="22" xfId="0" applyFont="1" applyBorder="1" applyAlignment="1">
      <alignment horizontal="left" vertical="center" wrapText="1"/>
    </xf>
    <xf numFmtId="0" fontId="22" fillId="0" borderId="22" xfId="0" applyFont="1" applyBorder="1" applyAlignment="1">
      <alignment horizontal="center" vertical="center" wrapText="1"/>
    </xf>
    <xf numFmtId="167" fontId="22" fillId="0" borderId="22" xfId="0" applyNumberFormat="1" applyFont="1" applyBorder="1" applyAlignment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36" fillId="0" borderId="22" xfId="0" applyFont="1" applyBorder="1" applyAlignment="1">
      <alignment horizontal="center" vertical="center"/>
    </xf>
    <xf numFmtId="49" fontId="36" fillId="0" borderId="22" xfId="0" applyNumberFormat="1" applyFont="1" applyBorder="1" applyAlignment="1">
      <alignment horizontal="left" vertical="center" wrapText="1"/>
    </xf>
    <xf numFmtId="0" fontId="36" fillId="0" borderId="22" xfId="0" applyFont="1" applyBorder="1" applyAlignment="1">
      <alignment horizontal="left" vertical="center" wrapText="1"/>
    </xf>
    <xf numFmtId="0" fontId="36" fillId="0" borderId="22" xfId="0" applyFont="1" applyBorder="1" applyAlignment="1">
      <alignment horizontal="center" vertical="center" wrapText="1"/>
    </xf>
    <xf numFmtId="167" fontId="36" fillId="0" borderId="22" xfId="0" applyNumberFormat="1" applyFont="1" applyBorder="1" applyAlignment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Alignment="1">
      <alignment horizontal="center"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22" fillId="4" borderId="6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0" fontId="22" fillId="4" borderId="7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2" fillId="4" borderId="7" xfId="0" applyFont="1" applyFill="1" applyBorder="1" applyAlignment="1">
      <alignment horizontal="right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2" fillId="4" borderId="8" xfId="0" applyFont="1" applyFill="1" applyBorder="1" applyAlignment="1">
      <alignment horizontal="left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7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195"/>
      <c r="AS2" s="195"/>
      <c r="AT2" s="195"/>
      <c r="AU2" s="195"/>
      <c r="AV2" s="195"/>
      <c r="AW2" s="195"/>
      <c r="AX2" s="195"/>
      <c r="AY2" s="195"/>
      <c r="AZ2" s="195"/>
      <c r="BA2" s="195"/>
      <c r="BB2" s="195"/>
      <c r="BC2" s="195"/>
      <c r="BD2" s="195"/>
      <c r="BE2" s="195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194" t="s">
        <v>14</v>
      </c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195"/>
      <c r="AD5" s="195"/>
      <c r="AE5" s="195"/>
      <c r="AF5" s="195"/>
      <c r="AG5" s="195"/>
      <c r="AH5" s="195"/>
      <c r="AI5" s="195"/>
      <c r="AJ5" s="195"/>
      <c r="AK5" s="195"/>
      <c r="AL5" s="195"/>
      <c r="AM5" s="195"/>
      <c r="AN5" s="195"/>
      <c r="AO5" s="195"/>
      <c r="AR5" s="19"/>
      <c r="BE5" s="191" t="s">
        <v>15</v>
      </c>
      <c r="BS5" s="16" t="s">
        <v>6</v>
      </c>
    </row>
    <row r="6" spans="1:74" ht="36.950000000000003" customHeight="1">
      <c r="B6" s="19"/>
      <c r="D6" s="25" t="s">
        <v>16</v>
      </c>
      <c r="K6" s="196" t="s">
        <v>17</v>
      </c>
      <c r="L6" s="195"/>
      <c r="M6" s="195"/>
      <c r="N6" s="195"/>
      <c r="O6" s="195"/>
      <c r="P6" s="195"/>
      <c r="Q6" s="195"/>
      <c r="R6" s="195"/>
      <c r="S6" s="195"/>
      <c r="T6" s="195"/>
      <c r="U6" s="195"/>
      <c r="V6" s="195"/>
      <c r="W6" s="195"/>
      <c r="X6" s="195"/>
      <c r="Y6" s="195"/>
      <c r="Z6" s="195"/>
      <c r="AA6" s="195"/>
      <c r="AB6" s="195"/>
      <c r="AC6" s="195"/>
      <c r="AD6" s="195"/>
      <c r="AE6" s="195"/>
      <c r="AF6" s="195"/>
      <c r="AG6" s="195"/>
      <c r="AH6" s="195"/>
      <c r="AI6" s="195"/>
      <c r="AJ6" s="195"/>
      <c r="AK6" s="195"/>
      <c r="AL6" s="195"/>
      <c r="AM6" s="195"/>
      <c r="AN6" s="195"/>
      <c r="AO6" s="195"/>
      <c r="AR6" s="19"/>
      <c r="BE6" s="192"/>
      <c r="BS6" s="16" t="s">
        <v>6</v>
      </c>
    </row>
    <row r="7" spans="1:74" ht="12" customHeight="1">
      <c r="B7" s="19"/>
      <c r="D7" s="26" t="s">
        <v>18</v>
      </c>
      <c r="K7" s="24" t="s">
        <v>19</v>
      </c>
      <c r="AK7" s="26" t="s">
        <v>20</v>
      </c>
      <c r="AN7" s="24" t="s">
        <v>21</v>
      </c>
      <c r="AR7" s="19"/>
      <c r="BE7" s="192"/>
      <c r="BS7" s="16" t="s">
        <v>6</v>
      </c>
    </row>
    <row r="8" spans="1:74" ht="12" customHeight="1">
      <c r="B8" s="19"/>
      <c r="D8" s="26" t="s">
        <v>22</v>
      </c>
      <c r="K8" s="24" t="s">
        <v>23</v>
      </c>
      <c r="AK8" s="26" t="s">
        <v>24</v>
      </c>
      <c r="AN8" s="27" t="s">
        <v>25</v>
      </c>
      <c r="AR8" s="19"/>
      <c r="BE8" s="192"/>
      <c r="BS8" s="16" t="s">
        <v>6</v>
      </c>
    </row>
    <row r="9" spans="1:74" ht="14.45" customHeight="1">
      <c r="B9" s="19"/>
      <c r="AR9" s="19"/>
      <c r="BE9" s="192"/>
      <c r="BS9" s="16" t="s">
        <v>6</v>
      </c>
    </row>
    <row r="10" spans="1:74" ht="12" customHeight="1">
      <c r="B10" s="19"/>
      <c r="D10" s="26" t="s">
        <v>26</v>
      </c>
      <c r="AK10" s="26" t="s">
        <v>27</v>
      </c>
      <c r="AN10" s="24" t="s">
        <v>1</v>
      </c>
      <c r="AR10" s="19"/>
      <c r="BE10" s="192"/>
      <c r="BS10" s="16" t="s">
        <v>6</v>
      </c>
    </row>
    <row r="11" spans="1:74" ht="18.399999999999999" customHeight="1">
      <c r="B11" s="19"/>
      <c r="E11" s="24" t="s">
        <v>28</v>
      </c>
      <c r="AK11" s="26" t="s">
        <v>29</v>
      </c>
      <c r="AN11" s="24" t="s">
        <v>1</v>
      </c>
      <c r="AR11" s="19"/>
      <c r="BE11" s="192"/>
      <c r="BS11" s="16" t="s">
        <v>6</v>
      </c>
    </row>
    <row r="12" spans="1:74" ht="6.95" customHeight="1">
      <c r="B12" s="19"/>
      <c r="AR12" s="19"/>
      <c r="BE12" s="192"/>
      <c r="BS12" s="16" t="s">
        <v>6</v>
      </c>
    </row>
    <row r="13" spans="1:74" ht="12" customHeight="1">
      <c r="B13" s="19"/>
      <c r="D13" s="26" t="s">
        <v>30</v>
      </c>
      <c r="AK13" s="26" t="s">
        <v>27</v>
      </c>
      <c r="AN13" s="28" t="s">
        <v>31</v>
      </c>
      <c r="AR13" s="19"/>
      <c r="BE13" s="192"/>
      <c r="BS13" s="16" t="s">
        <v>6</v>
      </c>
    </row>
    <row r="14" spans="1:74" ht="12.75">
      <c r="B14" s="19"/>
      <c r="E14" s="197" t="s">
        <v>31</v>
      </c>
      <c r="F14" s="198"/>
      <c r="G14" s="198"/>
      <c r="H14" s="198"/>
      <c r="I14" s="198"/>
      <c r="J14" s="198"/>
      <c r="K14" s="198"/>
      <c r="L14" s="198"/>
      <c r="M14" s="198"/>
      <c r="N14" s="198"/>
      <c r="O14" s="198"/>
      <c r="P14" s="198"/>
      <c r="Q14" s="198"/>
      <c r="R14" s="198"/>
      <c r="S14" s="198"/>
      <c r="T14" s="198"/>
      <c r="U14" s="198"/>
      <c r="V14" s="198"/>
      <c r="W14" s="198"/>
      <c r="X14" s="198"/>
      <c r="Y14" s="198"/>
      <c r="Z14" s="198"/>
      <c r="AA14" s="198"/>
      <c r="AB14" s="198"/>
      <c r="AC14" s="198"/>
      <c r="AD14" s="198"/>
      <c r="AE14" s="198"/>
      <c r="AF14" s="198"/>
      <c r="AG14" s="198"/>
      <c r="AH14" s="198"/>
      <c r="AI14" s="198"/>
      <c r="AJ14" s="198"/>
      <c r="AK14" s="26" t="s">
        <v>29</v>
      </c>
      <c r="AN14" s="28" t="s">
        <v>31</v>
      </c>
      <c r="AR14" s="19"/>
      <c r="BE14" s="192"/>
      <c r="BS14" s="16" t="s">
        <v>6</v>
      </c>
    </row>
    <row r="15" spans="1:74" ht="6.95" customHeight="1">
      <c r="B15" s="19"/>
      <c r="AR15" s="19"/>
      <c r="BE15" s="192"/>
      <c r="BS15" s="16" t="s">
        <v>4</v>
      </c>
    </row>
    <row r="16" spans="1:74" ht="12" customHeight="1">
      <c r="B16" s="19"/>
      <c r="D16" s="26" t="s">
        <v>32</v>
      </c>
      <c r="AK16" s="26" t="s">
        <v>27</v>
      </c>
      <c r="AN16" s="24" t="s">
        <v>1</v>
      </c>
      <c r="AR16" s="19"/>
      <c r="BE16" s="192"/>
      <c r="BS16" s="16" t="s">
        <v>4</v>
      </c>
    </row>
    <row r="17" spans="2:71" ht="18.399999999999999" customHeight="1">
      <c r="B17" s="19"/>
      <c r="E17" s="24" t="s">
        <v>33</v>
      </c>
      <c r="AK17" s="26" t="s">
        <v>29</v>
      </c>
      <c r="AN17" s="24" t="s">
        <v>1</v>
      </c>
      <c r="AR17" s="19"/>
      <c r="BE17" s="192"/>
      <c r="BS17" s="16" t="s">
        <v>34</v>
      </c>
    </row>
    <row r="18" spans="2:71" ht="6.95" customHeight="1">
      <c r="B18" s="19"/>
      <c r="AR18" s="19"/>
      <c r="BE18" s="192"/>
      <c r="BS18" s="16" t="s">
        <v>6</v>
      </c>
    </row>
    <row r="19" spans="2:71" ht="12" customHeight="1">
      <c r="B19" s="19"/>
      <c r="D19" s="26" t="s">
        <v>35</v>
      </c>
      <c r="AK19" s="26" t="s">
        <v>27</v>
      </c>
      <c r="AN19" s="24" t="s">
        <v>1</v>
      </c>
      <c r="AR19" s="19"/>
      <c r="BE19" s="192"/>
      <c r="BS19" s="16" t="s">
        <v>6</v>
      </c>
    </row>
    <row r="20" spans="2:71" ht="18.399999999999999" customHeight="1">
      <c r="B20" s="19"/>
      <c r="E20" s="24" t="s">
        <v>36</v>
      </c>
      <c r="AK20" s="26" t="s">
        <v>29</v>
      </c>
      <c r="AN20" s="24" t="s">
        <v>1</v>
      </c>
      <c r="AR20" s="19"/>
      <c r="BE20" s="192"/>
      <c r="BS20" s="16" t="s">
        <v>34</v>
      </c>
    </row>
    <row r="21" spans="2:71" ht="6.95" customHeight="1">
      <c r="B21" s="19"/>
      <c r="AR21" s="19"/>
      <c r="BE21" s="192"/>
    </row>
    <row r="22" spans="2:71" ht="12" customHeight="1">
      <c r="B22" s="19"/>
      <c r="D22" s="26" t="s">
        <v>37</v>
      </c>
      <c r="AR22" s="19"/>
      <c r="BE22" s="192"/>
    </row>
    <row r="23" spans="2:71" ht="16.5" customHeight="1">
      <c r="B23" s="19"/>
      <c r="E23" s="199" t="s">
        <v>1</v>
      </c>
      <c r="F23" s="199"/>
      <c r="G23" s="199"/>
      <c r="H23" s="199"/>
      <c r="I23" s="199"/>
      <c r="J23" s="199"/>
      <c r="K23" s="199"/>
      <c r="L23" s="199"/>
      <c r="M23" s="199"/>
      <c r="N23" s="199"/>
      <c r="O23" s="199"/>
      <c r="P23" s="199"/>
      <c r="Q23" s="199"/>
      <c r="R23" s="199"/>
      <c r="S23" s="199"/>
      <c r="T23" s="199"/>
      <c r="U23" s="199"/>
      <c r="V23" s="199"/>
      <c r="W23" s="199"/>
      <c r="X23" s="199"/>
      <c r="Y23" s="199"/>
      <c r="Z23" s="199"/>
      <c r="AA23" s="199"/>
      <c r="AB23" s="199"/>
      <c r="AC23" s="199"/>
      <c r="AD23" s="199"/>
      <c r="AE23" s="199"/>
      <c r="AF23" s="199"/>
      <c r="AG23" s="199"/>
      <c r="AH23" s="199"/>
      <c r="AI23" s="199"/>
      <c r="AJ23" s="199"/>
      <c r="AK23" s="199"/>
      <c r="AL23" s="199"/>
      <c r="AM23" s="199"/>
      <c r="AN23" s="199"/>
      <c r="AR23" s="19"/>
      <c r="BE23" s="192"/>
    </row>
    <row r="24" spans="2:71" ht="6.95" customHeight="1">
      <c r="B24" s="19"/>
      <c r="AR24" s="19"/>
      <c r="BE24" s="192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192"/>
    </row>
    <row r="26" spans="2:71" s="1" customFormat="1" ht="25.9" customHeight="1">
      <c r="B26" s="31"/>
      <c r="D26" s="32" t="s">
        <v>38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00">
        <f>ROUND(AG94,2)</f>
        <v>0</v>
      </c>
      <c r="AL26" s="201"/>
      <c r="AM26" s="201"/>
      <c r="AN26" s="201"/>
      <c r="AO26" s="201"/>
      <c r="AR26" s="31"/>
      <c r="BE26" s="192"/>
    </row>
    <row r="27" spans="2:71" s="1" customFormat="1" ht="6.95" customHeight="1">
      <c r="B27" s="31"/>
      <c r="AR27" s="31"/>
      <c r="BE27" s="192"/>
    </row>
    <row r="28" spans="2:71" s="1" customFormat="1" ht="12.75">
      <c r="B28" s="31"/>
      <c r="L28" s="202" t="s">
        <v>39</v>
      </c>
      <c r="M28" s="202"/>
      <c r="N28" s="202"/>
      <c r="O28" s="202"/>
      <c r="P28" s="202"/>
      <c r="W28" s="202" t="s">
        <v>40</v>
      </c>
      <c r="X28" s="202"/>
      <c r="Y28" s="202"/>
      <c r="Z28" s="202"/>
      <c r="AA28" s="202"/>
      <c r="AB28" s="202"/>
      <c r="AC28" s="202"/>
      <c r="AD28" s="202"/>
      <c r="AE28" s="202"/>
      <c r="AK28" s="202" t="s">
        <v>41</v>
      </c>
      <c r="AL28" s="202"/>
      <c r="AM28" s="202"/>
      <c r="AN28" s="202"/>
      <c r="AO28" s="202"/>
      <c r="AR28" s="31"/>
      <c r="BE28" s="192"/>
    </row>
    <row r="29" spans="2:71" s="2" customFormat="1" ht="14.45" customHeight="1">
      <c r="B29" s="35"/>
      <c r="D29" s="26" t="s">
        <v>42</v>
      </c>
      <c r="F29" s="26" t="s">
        <v>43</v>
      </c>
      <c r="L29" s="205">
        <v>0.21</v>
      </c>
      <c r="M29" s="204"/>
      <c r="N29" s="204"/>
      <c r="O29" s="204"/>
      <c r="P29" s="204"/>
      <c r="W29" s="203">
        <f>ROUND(AZ94, 2)</f>
        <v>0</v>
      </c>
      <c r="X29" s="204"/>
      <c r="Y29" s="204"/>
      <c r="Z29" s="204"/>
      <c r="AA29" s="204"/>
      <c r="AB29" s="204"/>
      <c r="AC29" s="204"/>
      <c r="AD29" s="204"/>
      <c r="AE29" s="204"/>
      <c r="AK29" s="203">
        <f>ROUND(AV94, 2)</f>
        <v>0</v>
      </c>
      <c r="AL29" s="204"/>
      <c r="AM29" s="204"/>
      <c r="AN29" s="204"/>
      <c r="AO29" s="204"/>
      <c r="AR29" s="35"/>
      <c r="BE29" s="193"/>
    </row>
    <row r="30" spans="2:71" s="2" customFormat="1" ht="14.45" customHeight="1">
      <c r="B30" s="35"/>
      <c r="F30" s="26" t="s">
        <v>44</v>
      </c>
      <c r="L30" s="205">
        <v>0.12</v>
      </c>
      <c r="M30" s="204"/>
      <c r="N30" s="204"/>
      <c r="O30" s="204"/>
      <c r="P30" s="204"/>
      <c r="W30" s="203">
        <f>ROUND(BA94, 2)</f>
        <v>0</v>
      </c>
      <c r="X30" s="204"/>
      <c r="Y30" s="204"/>
      <c r="Z30" s="204"/>
      <c r="AA30" s="204"/>
      <c r="AB30" s="204"/>
      <c r="AC30" s="204"/>
      <c r="AD30" s="204"/>
      <c r="AE30" s="204"/>
      <c r="AK30" s="203">
        <f>ROUND(AW94, 2)</f>
        <v>0</v>
      </c>
      <c r="AL30" s="204"/>
      <c r="AM30" s="204"/>
      <c r="AN30" s="204"/>
      <c r="AO30" s="204"/>
      <c r="AR30" s="35"/>
      <c r="BE30" s="193"/>
    </row>
    <row r="31" spans="2:71" s="2" customFormat="1" ht="14.45" hidden="1" customHeight="1">
      <c r="B31" s="35"/>
      <c r="F31" s="26" t="s">
        <v>45</v>
      </c>
      <c r="L31" s="205">
        <v>0.21</v>
      </c>
      <c r="M31" s="204"/>
      <c r="N31" s="204"/>
      <c r="O31" s="204"/>
      <c r="P31" s="204"/>
      <c r="W31" s="203">
        <f>ROUND(BB94, 2)</f>
        <v>0</v>
      </c>
      <c r="X31" s="204"/>
      <c r="Y31" s="204"/>
      <c r="Z31" s="204"/>
      <c r="AA31" s="204"/>
      <c r="AB31" s="204"/>
      <c r="AC31" s="204"/>
      <c r="AD31" s="204"/>
      <c r="AE31" s="204"/>
      <c r="AK31" s="203">
        <v>0</v>
      </c>
      <c r="AL31" s="204"/>
      <c r="AM31" s="204"/>
      <c r="AN31" s="204"/>
      <c r="AO31" s="204"/>
      <c r="AR31" s="35"/>
      <c r="BE31" s="193"/>
    </row>
    <row r="32" spans="2:71" s="2" customFormat="1" ht="14.45" hidden="1" customHeight="1">
      <c r="B32" s="35"/>
      <c r="F32" s="26" t="s">
        <v>46</v>
      </c>
      <c r="L32" s="205">
        <v>0.12</v>
      </c>
      <c r="M32" s="204"/>
      <c r="N32" s="204"/>
      <c r="O32" s="204"/>
      <c r="P32" s="204"/>
      <c r="W32" s="203">
        <f>ROUND(BC94, 2)</f>
        <v>0</v>
      </c>
      <c r="X32" s="204"/>
      <c r="Y32" s="204"/>
      <c r="Z32" s="204"/>
      <c r="AA32" s="204"/>
      <c r="AB32" s="204"/>
      <c r="AC32" s="204"/>
      <c r="AD32" s="204"/>
      <c r="AE32" s="204"/>
      <c r="AK32" s="203">
        <v>0</v>
      </c>
      <c r="AL32" s="204"/>
      <c r="AM32" s="204"/>
      <c r="AN32" s="204"/>
      <c r="AO32" s="204"/>
      <c r="AR32" s="35"/>
      <c r="BE32" s="193"/>
    </row>
    <row r="33" spans="2:57" s="2" customFormat="1" ht="14.45" hidden="1" customHeight="1">
      <c r="B33" s="35"/>
      <c r="F33" s="26" t="s">
        <v>47</v>
      </c>
      <c r="L33" s="205">
        <v>0</v>
      </c>
      <c r="M33" s="204"/>
      <c r="N33" s="204"/>
      <c r="O33" s="204"/>
      <c r="P33" s="204"/>
      <c r="W33" s="203">
        <f>ROUND(BD94, 2)</f>
        <v>0</v>
      </c>
      <c r="X33" s="204"/>
      <c r="Y33" s="204"/>
      <c r="Z33" s="204"/>
      <c r="AA33" s="204"/>
      <c r="AB33" s="204"/>
      <c r="AC33" s="204"/>
      <c r="AD33" s="204"/>
      <c r="AE33" s="204"/>
      <c r="AK33" s="203">
        <v>0</v>
      </c>
      <c r="AL33" s="204"/>
      <c r="AM33" s="204"/>
      <c r="AN33" s="204"/>
      <c r="AO33" s="204"/>
      <c r="AR33" s="35"/>
      <c r="BE33" s="193"/>
    </row>
    <row r="34" spans="2:57" s="1" customFormat="1" ht="6.95" customHeight="1">
      <c r="B34" s="31"/>
      <c r="AR34" s="31"/>
      <c r="BE34" s="192"/>
    </row>
    <row r="35" spans="2:57" s="1" customFormat="1" ht="25.9" customHeight="1">
      <c r="B35" s="31"/>
      <c r="C35" s="36"/>
      <c r="D35" s="37" t="s">
        <v>48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49</v>
      </c>
      <c r="U35" s="38"/>
      <c r="V35" s="38"/>
      <c r="W35" s="38"/>
      <c r="X35" s="209" t="s">
        <v>50</v>
      </c>
      <c r="Y35" s="207"/>
      <c r="Z35" s="207"/>
      <c r="AA35" s="207"/>
      <c r="AB35" s="207"/>
      <c r="AC35" s="38"/>
      <c r="AD35" s="38"/>
      <c r="AE35" s="38"/>
      <c r="AF35" s="38"/>
      <c r="AG35" s="38"/>
      <c r="AH35" s="38"/>
      <c r="AI35" s="38"/>
      <c r="AJ35" s="38"/>
      <c r="AK35" s="206">
        <f>SUM(AK26:AK33)</f>
        <v>0</v>
      </c>
      <c r="AL35" s="207"/>
      <c r="AM35" s="207"/>
      <c r="AN35" s="207"/>
      <c r="AO35" s="208"/>
      <c r="AP35" s="36"/>
      <c r="AQ35" s="36"/>
      <c r="AR35" s="31"/>
    </row>
    <row r="36" spans="2:57" s="1" customFormat="1" ht="6.95" customHeight="1">
      <c r="B36" s="31"/>
      <c r="AR36" s="31"/>
    </row>
    <row r="37" spans="2:57" s="1" customFormat="1" ht="14.45" customHeight="1">
      <c r="B37" s="31"/>
      <c r="AR37" s="31"/>
    </row>
    <row r="38" spans="2:57" ht="14.45" customHeight="1">
      <c r="B38" s="19"/>
      <c r="AR38" s="19"/>
    </row>
    <row r="39" spans="2:57" ht="14.45" customHeight="1">
      <c r="B39" s="19"/>
      <c r="AR39" s="19"/>
    </row>
    <row r="40" spans="2:57" ht="14.45" customHeight="1">
      <c r="B40" s="19"/>
      <c r="AR40" s="19"/>
    </row>
    <row r="41" spans="2:57" ht="14.45" customHeight="1">
      <c r="B41" s="19"/>
      <c r="AR41" s="19"/>
    </row>
    <row r="42" spans="2:57" ht="14.45" customHeight="1">
      <c r="B42" s="19"/>
      <c r="AR42" s="19"/>
    </row>
    <row r="43" spans="2:57" ht="14.45" customHeight="1">
      <c r="B43" s="19"/>
      <c r="AR43" s="19"/>
    </row>
    <row r="44" spans="2:57" ht="14.45" customHeight="1">
      <c r="B44" s="19"/>
      <c r="AR44" s="19"/>
    </row>
    <row r="45" spans="2:57" ht="14.45" customHeight="1">
      <c r="B45" s="19"/>
      <c r="AR45" s="19"/>
    </row>
    <row r="46" spans="2:57" ht="14.45" customHeight="1">
      <c r="B46" s="19"/>
      <c r="AR46" s="19"/>
    </row>
    <row r="47" spans="2:57" ht="14.45" customHeight="1">
      <c r="B47" s="19"/>
      <c r="AR47" s="19"/>
    </row>
    <row r="48" spans="2:57" ht="14.45" customHeight="1">
      <c r="B48" s="19"/>
      <c r="AR48" s="19"/>
    </row>
    <row r="49" spans="2:44" s="1" customFormat="1" ht="14.45" customHeight="1">
      <c r="B49" s="31"/>
      <c r="D49" s="40" t="s">
        <v>51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52</v>
      </c>
      <c r="AI49" s="41"/>
      <c r="AJ49" s="41"/>
      <c r="AK49" s="41"/>
      <c r="AL49" s="41"/>
      <c r="AM49" s="41"/>
      <c r="AN49" s="41"/>
      <c r="AO49" s="41"/>
      <c r="AR49" s="31"/>
    </row>
    <row r="50" spans="2:44" ht="11.25">
      <c r="B50" s="19"/>
      <c r="AR50" s="19"/>
    </row>
    <row r="51" spans="2:44" ht="11.25">
      <c r="B51" s="19"/>
      <c r="AR51" s="19"/>
    </row>
    <row r="52" spans="2:44" ht="11.25">
      <c r="B52" s="19"/>
      <c r="AR52" s="19"/>
    </row>
    <row r="53" spans="2:44" ht="11.25">
      <c r="B53" s="19"/>
      <c r="AR53" s="19"/>
    </row>
    <row r="54" spans="2:44" ht="11.25">
      <c r="B54" s="19"/>
      <c r="AR54" s="19"/>
    </row>
    <row r="55" spans="2:44" ht="11.25">
      <c r="B55" s="19"/>
      <c r="AR55" s="19"/>
    </row>
    <row r="56" spans="2:44" ht="11.25">
      <c r="B56" s="19"/>
      <c r="AR56" s="19"/>
    </row>
    <row r="57" spans="2:44" ht="11.25">
      <c r="B57" s="19"/>
      <c r="AR57" s="19"/>
    </row>
    <row r="58" spans="2:44" ht="11.25">
      <c r="B58" s="19"/>
      <c r="AR58" s="19"/>
    </row>
    <row r="59" spans="2:44" ht="11.25">
      <c r="B59" s="19"/>
      <c r="AR59" s="19"/>
    </row>
    <row r="60" spans="2:44" s="1" customFormat="1" ht="12.75">
      <c r="B60" s="31"/>
      <c r="D60" s="42" t="s">
        <v>53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2" t="s">
        <v>54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2" t="s">
        <v>53</v>
      </c>
      <c r="AI60" s="33"/>
      <c r="AJ60" s="33"/>
      <c r="AK60" s="33"/>
      <c r="AL60" s="33"/>
      <c r="AM60" s="42" t="s">
        <v>54</v>
      </c>
      <c r="AN60" s="33"/>
      <c r="AO60" s="33"/>
      <c r="AR60" s="31"/>
    </row>
    <row r="61" spans="2:44" ht="11.25">
      <c r="B61" s="19"/>
      <c r="AR61" s="19"/>
    </row>
    <row r="62" spans="2:44" ht="11.25">
      <c r="B62" s="19"/>
      <c r="AR62" s="19"/>
    </row>
    <row r="63" spans="2:44" ht="11.25">
      <c r="B63" s="19"/>
      <c r="AR63" s="19"/>
    </row>
    <row r="64" spans="2:44" s="1" customFormat="1" ht="12.75">
      <c r="B64" s="31"/>
      <c r="D64" s="40" t="s">
        <v>55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56</v>
      </c>
      <c r="AI64" s="41"/>
      <c r="AJ64" s="41"/>
      <c r="AK64" s="41"/>
      <c r="AL64" s="41"/>
      <c r="AM64" s="41"/>
      <c r="AN64" s="41"/>
      <c r="AO64" s="41"/>
      <c r="AR64" s="31"/>
    </row>
    <row r="65" spans="2:44" ht="11.25">
      <c r="B65" s="19"/>
      <c r="AR65" s="19"/>
    </row>
    <row r="66" spans="2:44" ht="11.25">
      <c r="B66" s="19"/>
      <c r="AR66" s="19"/>
    </row>
    <row r="67" spans="2:44" ht="11.25">
      <c r="B67" s="19"/>
      <c r="AR67" s="19"/>
    </row>
    <row r="68" spans="2:44" ht="11.25">
      <c r="B68" s="19"/>
      <c r="AR68" s="19"/>
    </row>
    <row r="69" spans="2:44" ht="11.25">
      <c r="B69" s="19"/>
      <c r="AR69" s="19"/>
    </row>
    <row r="70" spans="2:44" ht="11.25">
      <c r="B70" s="19"/>
      <c r="AR70" s="19"/>
    </row>
    <row r="71" spans="2:44" ht="11.25">
      <c r="B71" s="19"/>
      <c r="AR71" s="19"/>
    </row>
    <row r="72" spans="2:44" ht="11.25">
      <c r="B72" s="19"/>
      <c r="AR72" s="19"/>
    </row>
    <row r="73" spans="2:44" ht="11.25">
      <c r="B73" s="19"/>
      <c r="AR73" s="19"/>
    </row>
    <row r="74" spans="2:44" ht="11.25">
      <c r="B74" s="19"/>
      <c r="AR74" s="19"/>
    </row>
    <row r="75" spans="2:44" s="1" customFormat="1" ht="12.75">
      <c r="B75" s="31"/>
      <c r="D75" s="42" t="s">
        <v>53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2" t="s">
        <v>54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2" t="s">
        <v>53</v>
      </c>
      <c r="AI75" s="33"/>
      <c r="AJ75" s="33"/>
      <c r="AK75" s="33"/>
      <c r="AL75" s="33"/>
      <c r="AM75" s="42" t="s">
        <v>54</v>
      </c>
      <c r="AN75" s="33"/>
      <c r="AO75" s="33"/>
      <c r="AR75" s="31"/>
    </row>
    <row r="76" spans="2:44" s="1" customFormat="1" ht="11.25">
      <c r="B76" s="31"/>
      <c r="AR76" s="31"/>
    </row>
    <row r="77" spans="2:44" s="1" customFormat="1" ht="6.9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31"/>
    </row>
    <row r="81" spans="1:91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31"/>
    </row>
    <row r="82" spans="1:91" s="1" customFormat="1" ht="24.95" customHeight="1">
      <c r="B82" s="31"/>
      <c r="C82" s="20" t="s">
        <v>57</v>
      </c>
      <c r="AR82" s="31"/>
    </row>
    <row r="83" spans="1:91" s="1" customFormat="1" ht="6.95" customHeight="1">
      <c r="B83" s="31"/>
      <c r="AR83" s="31"/>
    </row>
    <row r="84" spans="1:91" s="3" customFormat="1" ht="12" customHeight="1">
      <c r="B84" s="47"/>
      <c r="C84" s="26" t="s">
        <v>13</v>
      </c>
      <c r="L84" s="3" t="str">
        <f>K5</f>
        <v>25/07/25</v>
      </c>
      <c r="AR84" s="47"/>
    </row>
    <row r="85" spans="1:91" s="4" customFormat="1" ht="36.950000000000003" customHeight="1">
      <c r="B85" s="48"/>
      <c r="C85" s="49" t="s">
        <v>16</v>
      </c>
      <c r="L85" s="188" t="str">
        <f>K6</f>
        <v>Skládka TKO Štěpánovice - IV. etapa</v>
      </c>
      <c r="M85" s="189"/>
      <c r="N85" s="189"/>
      <c r="O85" s="189"/>
      <c r="P85" s="189"/>
      <c r="Q85" s="189"/>
      <c r="R85" s="189"/>
      <c r="S85" s="189"/>
      <c r="T85" s="189"/>
      <c r="U85" s="189"/>
      <c r="V85" s="189"/>
      <c r="W85" s="189"/>
      <c r="X85" s="189"/>
      <c r="Y85" s="189"/>
      <c r="Z85" s="189"/>
      <c r="AA85" s="189"/>
      <c r="AB85" s="189"/>
      <c r="AC85" s="189"/>
      <c r="AD85" s="189"/>
      <c r="AE85" s="189"/>
      <c r="AF85" s="189"/>
      <c r="AG85" s="189"/>
      <c r="AH85" s="189"/>
      <c r="AI85" s="189"/>
      <c r="AJ85" s="189"/>
      <c r="AK85" s="189"/>
      <c r="AL85" s="189"/>
      <c r="AM85" s="189"/>
      <c r="AN85" s="189"/>
      <c r="AO85" s="189"/>
      <c r="AR85" s="48"/>
    </row>
    <row r="86" spans="1:91" s="1" customFormat="1" ht="6.95" customHeight="1">
      <c r="B86" s="31"/>
      <c r="AR86" s="31"/>
    </row>
    <row r="87" spans="1:91" s="1" customFormat="1" ht="12" customHeight="1">
      <c r="B87" s="31"/>
      <c r="C87" s="26" t="s">
        <v>22</v>
      </c>
      <c r="L87" s="50" t="str">
        <f>IF(K8="","",K8)</f>
        <v>k. ú. Štěpánovice u Klatov, k. ú. Dehtín</v>
      </c>
      <c r="AI87" s="26" t="s">
        <v>24</v>
      </c>
      <c r="AM87" s="213" t="str">
        <f>IF(AN8= "","",AN8)</f>
        <v>25. 7. 2025</v>
      </c>
      <c r="AN87" s="213"/>
      <c r="AR87" s="31"/>
    </row>
    <row r="88" spans="1:91" s="1" customFormat="1" ht="6.95" customHeight="1">
      <c r="B88" s="31"/>
      <c r="AR88" s="31"/>
    </row>
    <row r="89" spans="1:91" s="1" customFormat="1" ht="25.7" customHeight="1">
      <c r="B89" s="31"/>
      <c r="C89" s="26" t="s">
        <v>26</v>
      </c>
      <c r="L89" s="3" t="str">
        <f>IF(E11= "","",E11)</f>
        <v>Město Klatovy, Nám. Míru 62/I, 339 01 Klatovy</v>
      </c>
      <c r="AI89" s="26" t="s">
        <v>32</v>
      </c>
      <c r="AM89" s="214" t="str">
        <f>IF(E17="","",E17)</f>
        <v>INTERPROJEKT ODPADY s. r. o., Praha 6</v>
      </c>
      <c r="AN89" s="215"/>
      <c r="AO89" s="215"/>
      <c r="AP89" s="215"/>
      <c r="AR89" s="31"/>
      <c r="AS89" s="217" t="s">
        <v>58</v>
      </c>
      <c r="AT89" s="218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" customHeight="1">
      <c r="B90" s="31"/>
      <c r="C90" s="26" t="s">
        <v>30</v>
      </c>
      <c r="L90" s="3" t="str">
        <f>IF(E14= "Vyplň údaj","",E14)</f>
        <v/>
      </c>
      <c r="AI90" s="26" t="s">
        <v>35</v>
      </c>
      <c r="AM90" s="214" t="str">
        <f>IF(E20="","",E20)</f>
        <v xml:space="preserve"> </v>
      </c>
      <c r="AN90" s="215"/>
      <c r="AO90" s="215"/>
      <c r="AP90" s="215"/>
      <c r="AR90" s="31"/>
      <c r="AS90" s="219"/>
      <c r="AT90" s="220"/>
      <c r="BD90" s="55"/>
    </row>
    <row r="91" spans="1:91" s="1" customFormat="1" ht="10.9" customHeight="1">
      <c r="B91" s="31"/>
      <c r="AR91" s="31"/>
      <c r="AS91" s="219"/>
      <c r="AT91" s="220"/>
      <c r="BD91" s="55"/>
    </row>
    <row r="92" spans="1:91" s="1" customFormat="1" ht="29.25" customHeight="1">
      <c r="B92" s="31"/>
      <c r="C92" s="184" t="s">
        <v>59</v>
      </c>
      <c r="D92" s="185"/>
      <c r="E92" s="185"/>
      <c r="F92" s="185"/>
      <c r="G92" s="185"/>
      <c r="H92" s="56"/>
      <c r="I92" s="187" t="s">
        <v>60</v>
      </c>
      <c r="J92" s="185"/>
      <c r="K92" s="185"/>
      <c r="L92" s="185"/>
      <c r="M92" s="185"/>
      <c r="N92" s="185"/>
      <c r="O92" s="185"/>
      <c r="P92" s="185"/>
      <c r="Q92" s="185"/>
      <c r="R92" s="185"/>
      <c r="S92" s="185"/>
      <c r="T92" s="185"/>
      <c r="U92" s="185"/>
      <c r="V92" s="185"/>
      <c r="W92" s="185"/>
      <c r="X92" s="185"/>
      <c r="Y92" s="185"/>
      <c r="Z92" s="185"/>
      <c r="AA92" s="185"/>
      <c r="AB92" s="185"/>
      <c r="AC92" s="185"/>
      <c r="AD92" s="185"/>
      <c r="AE92" s="185"/>
      <c r="AF92" s="185"/>
      <c r="AG92" s="212" t="s">
        <v>61</v>
      </c>
      <c r="AH92" s="185"/>
      <c r="AI92" s="185"/>
      <c r="AJ92" s="185"/>
      <c r="AK92" s="185"/>
      <c r="AL92" s="185"/>
      <c r="AM92" s="185"/>
      <c r="AN92" s="187" t="s">
        <v>62</v>
      </c>
      <c r="AO92" s="185"/>
      <c r="AP92" s="216"/>
      <c r="AQ92" s="57" t="s">
        <v>63</v>
      </c>
      <c r="AR92" s="31"/>
      <c r="AS92" s="58" t="s">
        <v>64</v>
      </c>
      <c r="AT92" s="59" t="s">
        <v>65</v>
      </c>
      <c r="AU92" s="59" t="s">
        <v>66</v>
      </c>
      <c r="AV92" s="59" t="s">
        <v>67</v>
      </c>
      <c r="AW92" s="59" t="s">
        <v>68</v>
      </c>
      <c r="AX92" s="59" t="s">
        <v>69</v>
      </c>
      <c r="AY92" s="59" t="s">
        <v>70</v>
      </c>
      <c r="AZ92" s="59" t="s">
        <v>71</v>
      </c>
      <c r="BA92" s="59" t="s">
        <v>72</v>
      </c>
      <c r="BB92" s="59" t="s">
        <v>73</v>
      </c>
      <c r="BC92" s="59" t="s">
        <v>74</v>
      </c>
      <c r="BD92" s="60" t="s">
        <v>75</v>
      </c>
    </row>
    <row r="93" spans="1:91" s="1" customFormat="1" ht="10.9" customHeight="1">
      <c r="B93" s="31"/>
      <c r="AR93" s="31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50000000000003" customHeight="1">
      <c r="B94" s="62"/>
      <c r="C94" s="63" t="s">
        <v>76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190">
        <f>ROUND(SUM(AG95:AG105),2)</f>
        <v>0</v>
      </c>
      <c r="AH94" s="190"/>
      <c r="AI94" s="190"/>
      <c r="AJ94" s="190"/>
      <c r="AK94" s="190"/>
      <c r="AL94" s="190"/>
      <c r="AM94" s="190"/>
      <c r="AN94" s="221">
        <f t="shared" ref="AN94:AN105" si="0">SUM(AG94,AT94)</f>
        <v>0</v>
      </c>
      <c r="AO94" s="221"/>
      <c r="AP94" s="221"/>
      <c r="AQ94" s="66" t="s">
        <v>1</v>
      </c>
      <c r="AR94" s="62"/>
      <c r="AS94" s="67">
        <f>ROUND(SUM(AS95:AS105),2)</f>
        <v>0</v>
      </c>
      <c r="AT94" s="68">
        <f t="shared" ref="AT94:AT105" si="1">ROUND(SUM(AV94:AW94),2)</f>
        <v>0</v>
      </c>
      <c r="AU94" s="69">
        <f>ROUND(SUM(AU95:AU105),5)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ROUND(SUM(AZ95:AZ105),2)</f>
        <v>0</v>
      </c>
      <c r="BA94" s="68">
        <f>ROUND(SUM(BA95:BA105),2)</f>
        <v>0</v>
      </c>
      <c r="BB94" s="68">
        <f>ROUND(SUM(BB95:BB105),2)</f>
        <v>0</v>
      </c>
      <c r="BC94" s="68">
        <f>ROUND(SUM(BC95:BC105),2)</f>
        <v>0</v>
      </c>
      <c r="BD94" s="70">
        <f>ROUND(SUM(BD95:BD105),2)</f>
        <v>0</v>
      </c>
      <c r="BS94" s="71" t="s">
        <v>77</v>
      </c>
      <c r="BT94" s="71" t="s">
        <v>78</v>
      </c>
      <c r="BU94" s="72" t="s">
        <v>79</v>
      </c>
      <c r="BV94" s="71" t="s">
        <v>80</v>
      </c>
      <c r="BW94" s="71" t="s">
        <v>5</v>
      </c>
      <c r="BX94" s="71" t="s">
        <v>81</v>
      </c>
      <c r="CL94" s="71" t="s">
        <v>19</v>
      </c>
    </row>
    <row r="95" spans="1:91" s="6" customFormat="1" ht="16.5" customHeight="1">
      <c r="A95" s="73" t="s">
        <v>82</v>
      </c>
      <c r="B95" s="74"/>
      <c r="C95" s="75"/>
      <c r="D95" s="186" t="s">
        <v>83</v>
      </c>
      <c r="E95" s="186"/>
      <c r="F95" s="186"/>
      <c r="G95" s="186"/>
      <c r="H95" s="186"/>
      <c r="I95" s="76"/>
      <c r="J95" s="186" t="s">
        <v>84</v>
      </c>
      <c r="K95" s="186"/>
      <c r="L95" s="186"/>
      <c r="M95" s="186"/>
      <c r="N95" s="186"/>
      <c r="O95" s="186"/>
      <c r="P95" s="186"/>
      <c r="Q95" s="186"/>
      <c r="R95" s="186"/>
      <c r="S95" s="186"/>
      <c r="T95" s="186"/>
      <c r="U95" s="186"/>
      <c r="V95" s="186"/>
      <c r="W95" s="186"/>
      <c r="X95" s="186"/>
      <c r="Y95" s="186"/>
      <c r="Z95" s="186"/>
      <c r="AA95" s="186"/>
      <c r="AB95" s="186"/>
      <c r="AC95" s="186"/>
      <c r="AD95" s="186"/>
      <c r="AE95" s="186"/>
      <c r="AF95" s="186"/>
      <c r="AG95" s="210">
        <f>'SO 01 - Terénní úpravy - ...'!J30</f>
        <v>0</v>
      </c>
      <c r="AH95" s="211"/>
      <c r="AI95" s="211"/>
      <c r="AJ95" s="211"/>
      <c r="AK95" s="211"/>
      <c r="AL95" s="211"/>
      <c r="AM95" s="211"/>
      <c r="AN95" s="210">
        <f t="shared" si="0"/>
        <v>0</v>
      </c>
      <c r="AO95" s="211"/>
      <c r="AP95" s="211"/>
      <c r="AQ95" s="77" t="s">
        <v>85</v>
      </c>
      <c r="AR95" s="74"/>
      <c r="AS95" s="78">
        <v>0</v>
      </c>
      <c r="AT95" s="79">
        <f t="shared" si="1"/>
        <v>0</v>
      </c>
      <c r="AU95" s="80">
        <f>'SO 01 - Terénní úpravy - ...'!P121</f>
        <v>0</v>
      </c>
      <c r="AV95" s="79">
        <f>'SO 01 - Terénní úpravy - ...'!J33</f>
        <v>0</v>
      </c>
      <c r="AW95" s="79">
        <f>'SO 01 - Terénní úpravy - ...'!J34</f>
        <v>0</v>
      </c>
      <c r="AX95" s="79">
        <f>'SO 01 - Terénní úpravy - ...'!J35</f>
        <v>0</v>
      </c>
      <c r="AY95" s="79">
        <f>'SO 01 - Terénní úpravy - ...'!J36</f>
        <v>0</v>
      </c>
      <c r="AZ95" s="79">
        <f>'SO 01 - Terénní úpravy - ...'!F33</f>
        <v>0</v>
      </c>
      <c r="BA95" s="79">
        <f>'SO 01 - Terénní úpravy - ...'!F34</f>
        <v>0</v>
      </c>
      <c r="BB95" s="79">
        <f>'SO 01 - Terénní úpravy - ...'!F35</f>
        <v>0</v>
      </c>
      <c r="BC95" s="79">
        <f>'SO 01 - Terénní úpravy - ...'!F36</f>
        <v>0</v>
      </c>
      <c r="BD95" s="81">
        <f>'SO 01 - Terénní úpravy - ...'!F37</f>
        <v>0</v>
      </c>
      <c r="BT95" s="82" t="s">
        <v>86</v>
      </c>
      <c r="BV95" s="82" t="s">
        <v>80</v>
      </c>
      <c r="BW95" s="82" t="s">
        <v>87</v>
      </c>
      <c r="BX95" s="82" t="s">
        <v>5</v>
      </c>
      <c r="CL95" s="82" t="s">
        <v>19</v>
      </c>
      <c r="CM95" s="82" t="s">
        <v>88</v>
      </c>
    </row>
    <row r="96" spans="1:91" s="6" customFormat="1" ht="16.5" customHeight="1">
      <c r="A96" s="73" t="s">
        <v>82</v>
      </c>
      <c r="B96" s="74"/>
      <c r="C96" s="75"/>
      <c r="D96" s="186" t="s">
        <v>89</v>
      </c>
      <c r="E96" s="186"/>
      <c r="F96" s="186"/>
      <c r="G96" s="186"/>
      <c r="H96" s="186"/>
      <c r="I96" s="76"/>
      <c r="J96" s="186" t="s">
        <v>90</v>
      </c>
      <c r="K96" s="186"/>
      <c r="L96" s="186"/>
      <c r="M96" s="186"/>
      <c r="N96" s="186"/>
      <c r="O96" s="186"/>
      <c r="P96" s="186"/>
      <c r="Q96" s="186"/>
      <c r="R96" s="186"/>
      <c r="S96" s="186"/>
      <c r="T96" s="186"/>
      <c r="U96" s="186"/>
      <c r="V96" s="186"/>
      <c r="W96" s="186"/>
      <c r="X96" s="186"/>
      <c r="Y96" s="186"/>
      <c r="Z96" s="186"/>
      <c r="AA96" s="186"/>
      <c r="AB96" s="186"/>
      <c r="AC96" s="186"/>
      <c r="AD96" s="186"/>
      <c r="AE96" s="186"/>
      <c r="AF96" s="186"/>
      <c r="AG96" s="210">
        <f>'SO 02 - Zemní hráz - 1. část'!J30</f>
        <v>0</v>
      </c>
      <c r="AH96" s="211"/>
      <c r="AI96" s="211"/>
      <c r="AJ96" s="211"/>
      <c r="AK96" s="211"/>
      <c r="AL96" s="211"/>
      <c r="AM96" s="211"/>
      <c r="AN96" s="210">
        <f t="shared" si="0"/>
        <v>0</v>
      </c>
      <c r="AO96" s="211"/>
      <c r="AP96" s="211"/>
      <c r="AQ96" s="77" t="s">
        <v>85</v>
      </c>
      <c r="AR96" s="74"/>
      <c r="AS96" s="78">
        <v>0</v>
      </c>
      <c r="AT96" s="79">
        <f t="shared" si="1"/>
        <v>0</v>
      </c>
      <c r="AU96" s="80">
        <f>'SO 02 - Zemní hráz - 1. část'!P119</f>
        <v>0</v>
      </c>
      <c r="AV96" s="79">
        <f>'SO 02 - Zemní hráz - 1. část'!J33</f>
        <v>0</v>
      </c>
      <c r="AW96" s="79">
        <f>'SO 02 - Zemní hráz - 1. část'!J34</f>
        <v>0</v>
      </c>
      <c r="AX96" s="79">
        <f>'SO 02 - Zemní hráz - 1. část'!J35</f>
        <v>0</v>
      </c>
      <c r="AY96" s="79">
        <f>'SO 02 - Zemní hráz - 1. část'!J36</f>
        <v>0</v>
      </c>
      <c r="AZ96" s="79">
        <f>'SO 02 - Zemní hráz - 1. část'!F33</f>
        <v>0</v>
      </c>
      <c r="BA96" s="79">
        <f>'SO 02 - Zemní hráz - 1. část'!F34</f>
        <v>0</v>
      </c>
      <c r="BB96" s="79">
        <f>'SO 02 - Zemní hráz - 1. část'!F35</f>
        <v>0</v>
      </c>
      <c r="BC96" s="79">
        <f>'SO 02 - Zemní hráz - 1. část'!F36</f>
        <v>0</v>
      </c>
      <c r="BD96" s="81">
        <f>'SO 02 - Zemní hráz - 1. část'!F37</f>
        <v>0</v>
      </c>
      <c r="BT96" s="82" t="s">
        <v>86</v>
      </c>
      <c r="BV96" s="82" t="s">
        <v>80</v>
      </c>
      <c r="BW96" s="82" t="s">
        <v>91</v>
      </c>
      <c r="BX96" s="82" t="s">
        <v>5</v>
      </c>
      <c r="CL96" s="82" t="s">
        <v>19</v>
      </c>
      <c r="CM96" s="82" t="s">
        <v>88</v>
      </c>
    </row>
    <row r="97" spans="1:91" s="6" customFormat="1" ht="16.5" customHeight="1">
      <c r="A97" s="73" t="s">
        <v>82</v>
      </c>
      <c r="B97" s="74"/>
      <c r="C97" s="75"/>
      <c r="D97" s="186" t="s">
        <v>92</v>
      </c>
      <c r="E97" s="186"/>
      <c r="F97" s="186"/>
      <c r="G97" s="186"/>
      <c r="H97" s="186"/>
      <c r="I97" s="76"/>
      <c r="J97" s="186" t="s">
        <v>93</v>
      </c>
      <c r="K97" s="186"/>
      <c r="L97" s="186"/>
      <c r="M97" s="186"/>
      <c r="N97" s="186"/>
      <c r="O97" s="186"/>
      <c r="P97" s="186"/>
      <c r="Q97" s="186"/>
      <c r="R97" s="186"/>
      <c r="S97" s="186"/>
      <c r="T97" s="186"/>
      <c r="U97" s="186"/>
      <c r="V97" s="186"/>
      <c r="W97" s="186"/>
      <c r="X97" s="186"/>
      <c r="Y97" s="186"/>
      <c r="Z97" s="186"/>
      <c r="AA97" s="186"/>
      <c r="AB97" s="186"/>
      <c r="AC97" s="186"/>
      <c r="AD97" s="186"/>
      <c r="AE97" s="186"/>
      <c r="AF97" s="186"/>
      <c r="AG97" s="210">
        <f>'SO 03 - Těsnění podloží -...'!J30</f>
        <v>0</v>
      </c>
      <c r="AH97" s="211"/>
      <c r="AI97" s="211"/>
      <c r="AJ97" s="211"/>
      <c r="AK97" s="211"/>
      <c r="AL97" s="211"/>
      <c r="AM97" s="211"/>
      <c r="AN97" s="210">
        <f t="shared" si="0"/>
        <v>0</v>
      </c>
      <c r="AO97" s="211"/>
      <c r="AP97" s="211"/>
      <c r="AQ97" s="77" t="s">
        <v>85</v>
      </c>
      <c r="AR97" s="74"/>
      <c r="AS97" s="78">
        <v>0</v>
      </c>
      <c r="AT97" s="79">
        <f t="shared" si="1"/>
        <v>0</v>
      </c>
      <c r="AU97" s="80">
        <f>'SO 03 - Těsnění podloží -...'!P122</f>
        <v>0</v>
      </c>
      <c r="AV97" s="79">
        <f>'SO 03 - Těsnění podloží -...'!J33</f>
        <v>0</v>
      </c>
      <c r="AW97" s="79">
        <f>'SO 03 - Těsnění podloží -...'!J34</f>
        <v>0</v>
      </c>
      <c r="AX97" s="79">
        <f>'SO 03 - Těsnění podloží -...'!J35</f>
        <v>0</v>
      </c>
      <c r="AY97" s="79">
        <f>'SO 03 - Těsnění podloží -...'!J36</f>
        <v>0</v>
      </c>
      <c r="AZ97" s="79">
        <f>'SO 03 - Těsnění podloží -...'!F33</f>
        <v>0</v>
      </c>
      <c r="BA97" s="79">
        <f>'SO 03 - Těsnění podloží -...'!F34</f>
        <v>0</v>
      </c>
      <c r="BB97" s="79">
        <f>'SO 03 - Těsnění podloží -...'!F35</f>
        <v>0</v>
      </c>
      <c r="BC97" s="79">
        <f>'SO 03 - Těsnění podloží -...'!F36</f>
        <v>0</v>
      </c>
      <c r="BD97" s="81">
        <f>'SO 03 - Těsnění podloží -...'!F37</f>
        <v>0</v>
      </c>
      <c r="BT97" s="82" t="s">
        <v>86</v>
      </c>
      <c r="BV97" s="82" t="s">
        <v>80</v>
      </c>
      <c r="BW97" s="82" t="s">
        <v>94</v>
      </c>
      <c r="BX97" s="82" t="s">
        <v>5</v>
      </c>
      <c r="CL97" s="82" t="s">
        <v>19</v>
      </c>
      <c r="CM97" s="82" t="s">
        <v>88</v>
      </c>
    </row>
    <row r="98" spans="1:91" s="6" customFormat="1" ht="16.5" customHeight="1">
      <c r="A98" s="73" t="s">
        <v>82</v>
      </c>
      <c r="B98" s="74"/>
      <c r="C98" s="75"/>
      <c r="D98" s="186" t="s">
        <v>95</v>
      </c>
      <c r="E98" s="186"/>
      <c r="F98" s="186"/>
      <c r="G98" s="186"/>
      <c r="H98" s="186"/>
      <c r="I98" s="76"/>
      <c r="J98" s="186" t="s">
        <v>96</v>
      </c>
      <c r="K98" s="186"/>
      <c r="L98" s="186"/>
      <c r="M98" s="186"/>
      <c r="N98" s="186"/>
      <c r="O98" s="186"/>
      <c r="P98" s="186"/>
      <c r="Q98" s="186"/>
      <c r="R98" s="186"/>
      <c r="S98" s="186"/>
      <c r="T98" s="186"/>
      <c r="U98" s="186"/>
      <c r="V98" s="186"/>
      <c r="W98" s="186"/>
      <c r="X98" s="186"/>
      <c r="Y98" s="186"/>
      <c r="Z98" s="186"/>
      <c r="AA98" s="186"/>
      <c r="AB98" s="186"/>
      <c r="AC98" s="186"/>
      <c r="AD98" s="186"/>
      <c r="AE98" s="186"/>
      <c r="AF98" s="186"/>
      <c r="AG98" s="210">
        <f>'SO 04 - Drenáže - 1. část'!J30</f>
        <v>0</v>
      </c>
      <c r="AH98" s="211"/>
      <c r="AI98" s="211"/>
      <c r="AJ98" s="211"/>
      <c r="AK98" s="211"/>
      <c r="AL98" s="211"/>
      <c r="AM98" s="211"/>
      <c r="AN98" s="210">
        <f t="shared" si="0"/>
        <v>0</v>
      </c>
      <c r="AO98" s="211"/>
      <c r="AP98" s="211"/>
      <c r="AQ98" s="77" t="s">
        <v>85</v>
      </c>
      <c r="AR98" s="74"/>
      <c r="AS98" s="78">
        <v>0</v>
      </c>
      <c r="AT98" s="79">
        <f t="shared" si="1"/>
        <v>0</v>
      </c>
      <c r="AU98" s="80">
        <f>'SO 04 - Drenáže - 1. část'!P126</f>
        <v>0</v>
      </c>
      <c r="AV98" s="79">
        <f>'SO 04 - Drenáže - 1. část'!J33</f>
        <v>0</v>
      </c>
      <c r="AW98" s="79">
        <f>'SO 04 - Drenáže - 1. část'!J34</f>
        <v>0</v>
      </c>
      <c r="AX98" s="79">
        <f>'SO 04 - Drenáže - 1. část'!J35</f>
        <v>0</v>
      </c>
      <c r="AY98" s="79">
        <f>'SO 04 - Drenáže - 1. část'!J36</f>
        <v>0</v>
      </c>
      <c r="AZ98" s="79">
        <f>'SO 04 - Drenáže - 1. část'!F33</f>
        <v>0</v>
      </c>
      <c r="BA98" s="79">
        <f>'SO 04 - Drenáže - 1. část'!F34</f>
        <v>0</v>
      </c>
      <c r="BB98" s="79">
        <f>'SO 04 - Drenáže - 1. část'!F35</f>
        <v>0</v>
      </c>
      <c r="BC98" s="79">
        <f>'SO 04 - Drenáže - 1. část'!F36</f>
        <v>0</v>
      </c>
      <c r="BD98" s="81">
        <f>'SO 04 - Drenáže - 1. část'!F37</f>
        <v>0</v>
      </c>
      <c r="BT98" s="82" t="s">
        <v>86</v>
      </c>
      <c r="BV98" s="82" t="s">
        <v>80</v>
      </c>
      <c r="BW98" s="82" t="s">
        <v>97</v>
      </c>
      <c r="BX98" s="82" t="s">
        <v>5</v>
      </c>
      <c r="CL98" s="82" t="s">
        <v>19</v>
      </c>
      <c r="CM98" s="82" t="s">
        <v>88</v>
      </c>
    </row>
    <row r="99" spans="1:91" s="6" customFormat="1" ht="16.5" customHeight="1">
      <c r="A99" s="73" t="s">
        <v>82</v>
      </c>
      <c r="B99" s="74"/>
      <c r="C99" s="75"/>
      <c r="D99" s="186" t="s">
        <v>98</v>
      </c>
      <c r="E99" s="186"/>
      <c r="F99" s="186"/>
      <c r="G99" s="186"/>
      <c r="H99" s="186"/>
      <c r="I99" s="76"/>
      <c r="J99" s="186" t="s">
        <v>99</v>
      </c>
      <c r="K99" s="186"/>
      <c r="L99" s="186"/>
      <c r="M99" s="186"/>
      <c r="N99" s="186"/>
      <c r="O99" s="186"/>
      <c r="P99" s="186"/>
      <c r="Q99" s="186"/>
      <c r="R99" s="186"/>
      <c r="S99" s="186"/>
      <c r="T99" s="186"/>
      <c r="U99" s="186"/>
      <c r="V99" s="186"/>
      <c r="W99" s="186"/>
      <c r="X99" s="186"/>
      <c r="Y99" s="186"/>
      <c r="Z99" s="186"/>
      <c r="AA99" s="186"/>
      <c r="AB99" s="186"/>
      <c r="AC99" s="186"/>
      <c r="AD99" s="186"/>
      <c r="AE99" s="186"/>
      <c r="AF99" s="186"/>
      <c r="AG99" s="210">
        <f>'SO 05 - Venkovní osvětlen...'!J30</f>
        <v>0</v>
      </c>
      <c r="AH99" s="211"/>
      <c r="AI99" s="211"/>
      <c r="AJ99" s="211"/>
      <c r="AK99" s="211"/>
      <c r="AL99" s="211"/>
      <c r="AM99" s="211"/>
      <c r="AN99" s="210">
        <f t="shared" si="0"/>
        <v>0</v>
      </c>
      <c r="AO99" s="211"/>
      <c r="AP99" s="211"/>
      <c r="AQ99" s="77" t="s">
        <v>85</v>
      </c>
      <c r="AR99" s="74"/>
      <c r="AS99" s="78">
        <v>0</v>
      </c>
      <c r="AT99" s="79">
        <f t="shared" si="1"/>
        <v>0</v>
      </c>
      <c r="AU99" s="80">
        <f>'SO 05 - Venkovní osvětlen...'!P118</f>
        <v>0</v>
      </c>
      <c r="AV99" s="79">
        <f>'SO 05 - Venkovní osvětlen...'!J33</f>
        <v>0</v>
      </c>
      <c r="AW99" s="79">
        <f>'SO 05 - Venkovní osvětlen...'!J34</f>
        <v>0</v>
      </c>
      <c r="AX99" s="79">
        <f>'SO 05 - Venkovní osvětlen...'!J35</f>
        <v>0</v>
      </c>
      <c r="AY99" s="79">
        <f>'SO 05 - Venkovní osvětlen...'!J36</f>
        <v>0</v>
      </c>
      <c r="AZ99" s="79">
        <f>'SO 05 - Venkovní osvětlen...'!F33</f>
        <v>0</v>
      </c>
      <c r="BA99" s="79">
        <f>'SO 05 - Venkovní osvětlen...'!F34</f>
        <v>0</v>
      </c>
      <c r="BB99" s="79">
        <f>'SO 05 - Venkovní osvětlen...'!F35</f>
        <v>0</v>
      </c>
      <c r="BC99" s="79">
        <f>'SO 05 - Venkovní osvětlen...'!F36</f>
        <v>0</v>
      </c>
      <c r="BD99" s="81">
        <f>'SO 05 - Venkovní osvětlen...'!F37</f>
        <v>0</v>
      </c>
      <c r="BT99" s="82" t="s">
        <v>86</v>
      </c>
      <c r="BV99" s="82" t="s">
        <v>80</v>
      </c>
      <c r="BW99" s="82" t="s">
        <v>100</v>
      </c>
      <c r="BX99" s="82" t="s">
        <v>5</v>
      </c>
      <c r="CL99" s="82" t="s">
        <v>19</v>
      </c>
      <c r="CM99" s="82" t="s">
        <v>88</v>
      </c>
    </row>
    <row r="100" spans="1:91" s="6" customFormat="1" ht="16.5" customHeight="1">
      <c r="A100" s="73" t="s">
        <v>82</v>
      </c>
      <c r="B100" s="74"/>
      <c r="C100" s="75"/>
      <c r="D100" s="186" t="s">
        <v>101</v>
      </c>
      <c r="E100" s="186"/>
      <c r="F100" s="186"/>
      <c r="G100" s="186"/>
      <c r="H100" s="186"/>
      <c r="I100" s="76"/>
      <c r="J100" s="186" t="s">
        <v>102</v>
      </c>
      <c r="K100" s="186"/>
      <c r="L100" s="186"/>
      <c r="M100" s="186"/>
      <c r="N100" s="186"/>
      <c r="O100" s="186"/>
      <c r="P100" s="186"/>
      <c r="Q100" s="186"/>
      <c r="R100" s="186"/>
      <c r="S100" s="186"/>
      <c r="T100" s="186"/>
      <c r="U100" s="186"/>
      <c r="V100" s="186"/>
      <c r="W100" s="186"/>
      <c r="X100" s="186"/>
      <c r="Y100" s="186"/>
      <c r="Z100" s="186"/>
      <c r="AA100" s="186"/>
      <c r="AB100" s="186"/>
      <c r="AC100" s="186"/>
      <c r="AD100" s="186"/>
      <c r="AE100" s="186"/>
      <c r="AF100" s="186"/>
      <c r="AG100" s="210">
        <f>'SO 06 - Záchytný příkop -...'!J30</f>
        <v>0</v>
      </c>
      <c r="AH100" s="211"/>
      <c r="AI100" s="211"/>
      <c r="AJ100" s="211"/>
      <c r="AK100" s="211"/>
      <c r="AL100" s="211"/>
      <c r="AM100" s="211"/>
      <c r="AN100" s="210">
        <f t="shared" si="0"/>
        <v>0</v>
      </c>
      <c r="AO100" s="211"/>
      <c r="AP100" s="211"/>
      <c r="AQ100" s="77" t="s">
        <v>85</v>
      </c>
      <c r="AR100" s="74"/>
      <c r="AS100" s="78">
        <v>0</v>
      </c>
      <c r="AT100" s="79">
        <f t="shared" si="1"/>
        <v>0</v>
      </c>
      <c r="AU100" s="80">
        <f>'SO 06 - Záchytný příkop -...'!P122</f>
        <v>0</v>
      </c>
      <c r="AV100" s="79">
        <f>'SO 06 - Záchytný příkop -...'!J33</f>
        <v>0</v>
      </c>
      <c r="AW100" s="79">
        <f>'SO 06 - Záchytný příkop -...'!J34</f>
        <v>0</v>
      </c>
      <c r="AX100" s="79">
        <f>'SO 06 - Záchytný příkop -...'!J35</f>
        <v>0</v>
      </c>
      <c r="AY100" s="79">
        <f>'SO 06 - Záchytný příkop -...'!J36</f>
        <v>0</v>
      </c>
      <c r="AZ100" s="79">
        <f>'SO 06 - Záchytný příkop -...'!F33</f>
        <v>0</v>
      </c>
      <c r="BA100" s="79">
        <f>'SO 06 - Záchytný příkop -...'!F34</f>
        <v>0</v>
      </c>
      <c r="BB100" s="79">
        <f>'SO 06 - Záchytný příkop -...'!F35</f>
        <v>0</v>
      </c>
      <c r="BC100" s="79">
        <f>'SO 06 - Záchytný příkop -...'!F36</f>
        <v>0</v>
      </c>
      <c r="BD100" s="81">
        <f>'SO 06 - Záchytný příkop -...'!F37</f>
        <v>0</v>
      </c>
      <c r="BT100" s="82" t="s">
        <v>86</v>
      </c>
      <c r="BV100" s="82" t="s">
        <v>80</v>
      </c>
      <c r="BW100" s="82" t="s">
        <v>103</v>
      </c>
      <c r="BX100" s="82" t="s">
        <v>5</v>
      </c>
      <c r="CL100" s="82" t="s">
        <v>19</v>
      </c>
      <c r="CM100" s="82" t="s">
        <v>88</v>
      </c>
    </row>
    <row r="101" spans="1:91" s="6" customFormat="1" ht="16.5" customHeight="1">
      <c r="A101" s="73" t="s">
        <v>82</v>
      </c>
      <c r="B101" s="74"/>
      <c r="C101" s="75"/>
      <c r="D101" s="186" t="s">
        <v>104</v>
      </c>
      <c r="E101" s="186"/>
      <c r="F101" s="186"/>
      <c r="G101" s="186"/>
      <c r="H101" s="186"/>
      <c r="I101" s="76"/>
      <c r="J101" s="186" t="s">
        <v>105</v>
      </c>
      <c r="K101" s="186"/>
      <c r="L101" s="186"/>
      <c r="M101" s="186"/>
      <c r="N101" s="186"/>
      <c r="O101" s="186"/>
      <c r="P101" s="186"/>
      <c r="Q101" s="186"/>
      <c r="R101" s="186"/>
      <c r="S101" s="186"/>
      <c r="T101" s="186"/>
      <c r="U101" s="186"/>
      <c r="V101" s="186"/>
      <c r="W101" s="186"/>
      <c r="X101" s="186"/>
      <c r="Y101" s="186"/>
      <c r="Z101" s="186"/>
      <c r="AA101" s="186"/>
      <c r="AB101" s="186"/>
      <c r="AC101" s="186"/>
      <c r="AD101" s="186"/>
      <c r="AE101" s="186"/>
      <c r="AF101" s="186"/>
      <c r="AG101" s="210">
        <f>'SO 07 - Oplocení - 1. část'!J30</f>
        <v>0</v>
      </c>
      <c r="AH101" s="211"/>
      <c r="AI101" s="211"/>
      <c r="AJ101" s="211"/>
      <c r="AK101" s="211"/>
      <c r="AL101" s="211"/>
      <c r="AM101" s="211"/>
      <c r="AN101" s="210">
        <f t="shared" si="0"/>
        <v>0</v>
      </c>
      <c r="AO101" s="211"/>
      <c r="AP101" s="211"/>
      <c r="AQ101" s="77" t="s">
        <v>85</v>
      </c>
      <c r="AR101" s="74"/>
      <c r="AS101" s="78">
        <v>0</v>
      </c>
      <c r="AT101" s="79">
        <f t="shared" si="1"/>
        <v>0</v>
      </c>
      <c r="AU101" s="80">
        <f>'SO 07 - Oplocení - 1. část'!P120</f>
        <v>0</v>
      </c>
      <c r="AV101" s="79">
        <f>'SO 07 - Oplocení - 1. část'!J33</f>
        <v>0</v>
      </c>
      <c r="AW101" s="79">
        <f>'SO 07 - Oplocení - 1. část'!J34</f>
        <v>0</v>
      </c>
      <c r="AX101" s="79">
        <f>'SO 07 - Oplocení - 1. část'!J35</f>
        <v>0</v>
      </c>
      <c r="AY101" s="79">
        <f>'SO 07 - Oplocení - 1. část'!J36</f>
        <v>0</v>
      </c>
      <c r="AZ101" s="79">
        <f>'SO 07 - Oplocení - 1. část'!F33</f>
        <v>0</v>
      </c>
      <c r="BA101" s="79">
        <f>'SO 07 - Oplocení - 1. část'!F34</f>
        <v>0</v>
      </c>
      <c r="BB101" s="79">
        <f>'SO 07 - Oplocení - 1. část'!F35</f>
        <v>0</v>
      </c>
      <c r="BC101" s="79">
        <f>'SO 07 - Oplocení - 1. část'!F36</f>
        <v>0</v>
      </c>
      <c r="BD101" s="81">
        <f>'SO 07 - Oplocení - 1. část'!F37</f>
        <v>0</v>
      </c>
      <c r="BT101" s="82" t="s">
        <v>86</v>
      </c>
      <c r="BV101" s="82" t="s">
        <v>80</v>
      </c>
      <c r="BW101" s="82" t="s">
        <v>106</v>
      </c>
      <c r="BX101" s="82" t="s">
        <v>5</v>
      </c>
      <c r="CL101" s="82" t="s">
        <v>19</v>
      </c>
      <c r="CM101" s="82" t="s">
        <v>88</v>
      </c>
    </row>
    <row r="102" spans="1:91" s="6" customFormat="1" ht="16.5" customHeight="1">
      <c r="A102" s="73" t="s">
        <v>82</v>
      </c>
      <c r="B102" s="74"/>
      <c r="C102" s="75"/>
      <c r="D102" s="186" t="s">
        <v>107</v>
      </c>
      <c r="E102" s="186"/>
      <c r="F102" s="186"/>
      <c r="G102" s="186"/>
      <c r="H102" s="186"/>
      <c r="I102" s="76"/>
      <c r="J102" s="186" t="s">
        <v>108</v>
      </c>
      <c r="K102" s="186"/>
      <c r="L102" s="186"/>
      <c r="M102" s="186"/>
      <c r="N102" s="186"/>
      <c r="O102" s="186"/>
      <c r="P102" s="186"/>
      <c r="Q102" s="186"/>
      <c r="R102" s="186"/>
      <c r="S102" s="186"/>
      <c r="T102" s="186"/>
      <c r="U102" s="186"/>
      <c r="V102" s="186"/>
      <c r="W102" s="186"/>
      <c r="X102" s="186"/>
      <c r="Y102" s="186"/>
      <c r="Z102" s="186"/>
      <c r="AA102" s="186"/>
      <c r="AB102" s="186"/>
      <c r="AC102" s="186"/>
      <c r="AD102" s="186"/>
      <c r="AE102" s="186"/>
      <c r="AF102" s="186"/>
      <c r="AG102" s="210">
        <f>'SO 08 - Provozní komunika...'!J30</f>
        <v>0</v>
      </c>
      <c r="AH102" s="211"/>
      <c r="AI102" s="211"/>
      <c r="AJ102" s="211"/>
      <c r="AK102" s="211"/>
      <c r="AL102" s="211"/>
      <c r="AM102" s="211"/>
      <c r="AN102" s="210">
        <f t="shared" si="0"/>
        <v>0</v>
      </c>
      <c r="AO102" s="211"/>
      <c r="AP102" s="211"/>
      <c r="AQ102" s="77" t="s">
        <v>85</v>
      </c>
      <c r="AR102" s="74"/>
      <c r="AS102" s="78">
        <v>0</v>
      </c>
      <c r="AT102" s="79">
        <f t="shared" si="1"/>
        <v>0</v>
      </c>
      <c r="AU102" s="80">
        <f>'SO 08 - Provozní komunika...'!P120</f>
        <v>0</v>
      </c>
      <c r="AV102" s="79">
        <f>'SO 08 - Provozní komunika...'!J33</f>
        <v>0</v>
      </c>
      <c r="AW102" s="79">
        <f>'SO 08 - Provozní komunika...'!J34</f>
        <v>0</v>
      </c>
      <c r="AX102" s="79">
        <f>'SO 08 - Provozní komunika...'!J35</f>
        <v>0</v>
      </c>
      <c r="AY102" s="79">
        <f>'SO 08 - Provozní komunika...'!J36</f>
        <v>0</v>
      </c>
      <c r="AZ102" s="79">
        <f>'SO 08 - Provozní komunika...'!F33</f>
        <v>0</v>
      </c>
      <c r="BA102" s="79">
        <f>'SO 08 - Provozní komunika...'!F34</f>
        <v>0</v>
      </c>
      <c r="BB102" s="79">
        <f>'SO 08 - Provozní komunika...'!F35</f>
        <v>0</v>
      </c>
      <c r="BC102" s="79">
        <f>'SO 08 - Provozní komunika...'!F36</f>
        <v>0</v>
      </c>
      <c r="BD102" s="81">
        <f>'SO 08 - Provozní komunika...'!F37</f>
        <v>0</v>
      </c>
      <c r="BT102" s="82" t="s">
        <v>86</v>
      </c>
      <c r="BV102" s="82" t="s">
        <v>80</v>
      </c>
      <c r="BW102" s="82" t="s">
        <v>109</v>
      </c>
      <c r="BX102" s="82" t="s">
        <v>5</v>
      </c>
      <c r="CL102" s="82" t="s">
        <v>19</v>
      </c>
      <c r="CM102" s="82" t="s">
        <v>88</v>
      </c>
    </row>
    <row r="103" spans="1:91" s="6" customFormat="1" ht="16.5" customHeight="1">
      <c r="A103" s="73" t="s">
        <v>82</v>
      </c>
      <c r="B103" s="74"/>
      <c r="C103" s="75"/>
      <c r="D103" s="186" t="s">
        <v>110</v>
      </c>
      <c r="E103" s="186"/>
      <c r="F103" s="186"/>
      <c r="G103" s="186"/>
      <c r="H103" s="186"/>
      <c r="I103" s="76"/>
      <c r="J103" s="186" t="s">
        <v>111</v>
      </c>
      <c r="K103" s="186"/>
      <c r="L103" s="186"/>
      <c r="M103" s="186"/>
      <c r="N103" s="186"/>
      <c r="O103" s="186"/>
      <c r="P103" s="186"/>
      <c r="Q103" s="186"/>
      <c r="R103" s="186"/>
      <c r="S103" s="186"/>
      <c r="T103" s="186"/>
      <c r="U103" s="186"/>
      <c r="V103" s="186"/>
      <c r="W103" s="186"/>
      <c r="X103" s="186"/>
      <c r="Y103" s="186"/>
      <c r="Z103" s="186"/>
      <c r="AA103" s="186"/>
      <c r="AB103" s="186"/>
      <c r="AC103" s="186"/>
      <c r="AD103" s="186"/>
      <c r="AE103" s="186"/>
      <c r="AF103" s="186"/>
      <c r="AG103" s="210">
        <f>'SO 09 - Výtlak - 1. část'!J30</f>
        <v>0</v>
      </c>
      <c r="AH103" s="211"/>
      <c r="AI103" s="211"/>
      <c r="AJ103" s="211"/>
      <c r="AK103" s="211"/>
      <c r="AL103" s="211"/>
      <c r="AM103" s="211"/>
      <c r="AN103" s="210">
        <f t="shared" si="0"/>
        <v>0</v>
      </c>
      <c r="AO103" s="211"/>
      <c r="AP103" s="211"/>
      <c r="AQ103" s="77" t="s">
        <v>85</v>
      </c>
      <c r="AR103" s="74"/>
      <c r="AS103" s="78">
        <v>0</v>
      </c>
      <c r="AT103" s="79">
        <f t="shared" si="1"/>
        <v>0</v>
      </c>
      <c r="AU103" s="80">
        <f>'SO 09 - Výtlak - 1. část'!P125</f>
        <v>0</v>
      </c>
      <c r="AV103" s="79">
        <f>'SO 09 - Výtlak - 1. část'!J33</f>
        <v>0</v>
      </c>
      <c r="AW103" s="79">
        <f>'SO 09 - Výtlak - 1. část'!J34</f>
        <v>0</v>
      </c>
      <c r="AX103" s="79">
        <f>'SO 09 - Výtlak - 1. část'!J35</f>
        <v>0</v>
      </c>
      <c r="AY103" s="79">
        <f>'SO 09 - Výtlak - 1. část'!J36</f>
        <v>0</v>
      </c>
      <c r="AZ103" s="79">
        <f>'SO 09 - Výtlak - 1. část'!F33</f>
        <v>0</v>
      </c>
      <c r="BA103" s="79">
        <f>'SO 09 - Výtlak - 1. část'!F34</f>
        <v>0</v>
      </c>
      <c r="BB103" s="79">
        <f>'SO 09 - Výtlak - 1. část'!F35</f>
        <v>0</v>
      </c>
      <c r="BC103" s="79">
        <f>'SO 09 - Výtlak - 1. část'!F36</f>
        <v>0</v>
      </c>
      <c r="BD103" s="81">
        <f>'SO 09 - Výtlak - 1. část'!F37</f>
        <v>0</v>
      </c>
      <c r="BT103" s="82" t="s">
        <v>86</v>
      </c>
      <c r="BV103" s="82" t="s">
        <v>80</v>
      </c>
      <c r="BW103" s="82" t="s">
        <v>112</v>
      </c>
      <c r="BX103" s="82" t="s">
        <v>5</v>
      </c>
      <c r="CL103" s="82" t="s">
        <v>19</v>
      </c>
      <c r="CM103" s="82" t="s">
        <v>88</v>
      </c>
    </row>
    <row r="104" spans="1:91" s="6" customFormat="1" ht="16.5" customHeight="1">
      <c r="A104" s="73" t="s">
        <v>82</v>
      </c>
      <c r="B104" s="74"/>
      <c r="C104" s="75"/>
      <c r="D104" s="186" t="s">
        <v>113</v>
      </c>
      <c r="E104" s="186"/>
      <c r="F104" s="186"/>
      <c r="G104" s="186"/>
      <c r="H104" s="186"/>
      <c r="I104" s="76"/>
      <c r="J104" s="186" t="s">
        <v>114</v>
      </c>
      <c r="K104" s="186"/>
      <c r="L104" s="186"/>
      <c r="M104" s="186"/>
      <c r="N104" s="186"/>
      <c r="O104" s="186"/>
      <c r="P104" s="186"/>
      <c r="Q104" s="186"/>
      <c r="R104" s="186"/>
      <c r="S104" s="186"/>
      <c r="T104" s="186"/>
      <c r="U104" s="186"/>
      <c r="V104" s="186"/>
      <c r="W104" s="186"/>
      <c r="X104" s="186"/>
      <c r="Y104" s="186"/>
      <c r="Z104" s="186"/>
      <c r="AA104" s="186"/>
      <c r="AB104" s="186"/>
      <c r="AC104" s="186"/>
      <c r="AD104" s="186"/>
      <c r="AE104" s="186"/>
      <c r="AF104" s="186"/>
      <c r="AG104" s="210">
        <f>'SO 10 - Spodní drenáž - 1...'!J30</f>
        <v>0</v>
      </c>
      <c r="AH104" s="211"/>
      <c r="AI104" s="211"/>
      <c r="AJ104" s="211"/>
      <c r="AK104" s="211"/>
      <c r="AL104" s="211"/>
      <c r="AM104" s="211"/>
      <c r="AN104" s="210">
        <f t="shared" si="0"/>
        <v>0</v>
      </c>
      <c r="AO104" s="211"/>
      <c r="AP104" s="211"/>
      <c r="AQ104" s="77" t="s">
        <v>85</v>
      </c>
      <c r="AR104" s="74"/>
      <c r="AS104" s="78">
        <v>0</v>
      </c>
      <c r="AT104" s="79">
        <f t="shared" si="1"/>
        <v>0</v>
      </c>
      <c r="AU104" s="80">
        <f>'SO 10 - Spodní drenáž - 1...'!P121</f>
        <v>0</v>
      </c>
      <c r="AV104" s="79">
        <f>'SO 10 - Spodní drenáž - 1...'!J33</f>
        <v>0</v>
      </c>
      <c r="AW104" s="79">
        <f>'SO 10 - Spodní drenáž - 1...'!J34</f>
        <v>0</v>
      </c>
      <c r="AX104" s="79">
        <f>'SO 10 - Spodní drenáž - 1...'!J35</f>
        <v>0</v>
      </c>
      <c r="AY104" s="79">
        <f>'SO 10 - Spodní drenáž - 1...'!J36</f>
        <v>0</v>
      </c>
      <c r="AZ104" s="79">
        <f>'SO 10 - Spodní drenáž - 1...'!F33</f>
        <v>0</v>
      </c>
      <c r="BA104" s="79">
        <f>'SO 10 - Spodní drenáž - 1...'!F34</f>
        <v>0</v>
      </c>
      <c r="BB104" s="79">
        <f>'SO 10 - Spodní drenáž - 1...'!F35</f>
        <v>0</v>
      </c>
      <c r="BC104" s="79">
        <f>'SO 10 - Spodní drenáž - 1...'!F36</f>
        <v>0</v>
      </c>
      <c r="BD104" s="81">
        <f>'SO 10 - Spodní drenáž - 1...'!F37</f>
        <v>0</v>
      </c>
      <c r="BT104" s="82" t="s">
        <v>86</v>
      </c>
      <c r="BV104" s="82" t="s">
        <v>80</v>
      </c>
      <c r="BW104" s="82" t="s">
        <v>115</v>
      </c>
      <c r="BX104" s="82" t="s">
        <v>5</v>
      </c>
      <c r="CL104" s="82" t="s">
        <v>19</v>
      </c>
      <c r="CM104" s="82" t="s">
        <v>88</v>
      </c>
    </row>
    <row r="105" spans="1:91" s="6" customFormat="1" ht="16.5" customHeight="1">
      <c r="A105" s="73" t="s">
        <v>82</v>
      </c>
      <c r="B105" s="74"/>
      <c r="C105" s="75"/>
      <c r="D105" s="186" t="s">
        <v>116</v>
      </c>
      <c r="E105" s="186"/>
      <c r="F105" s="186"/>
      <c r="G105" s="186"/>
      <c r="H105" s="186"/>
      <c r="I105" s="76"/>
      <c r="J105" s="186" t="s">
        <v>117</v>
      </c>
      <c r="K105" s="186"/>
      <c r="L105" s="186"/>
      <c r="M105" s="186"/>
      <c r="N105" s="186"/>
      <c r="O105" s="186"/>
      <c r="P105" s="186"/>
      <c r="Q105" s="186"/>
      <c r="R105" s="186"/>
      <c r="S105" s="186"/>
      <c r="T105" s="186"/>
      <c r="U105" s="186"/>
      <c r="V105" s="186"/>
      <c r="W105" s="186"/>
      <c r="X105" s="186"/>
      <c r="Y105" s="186"/>
      <c r="Z105" s="186"/>
      <c r="AA105" s="186"/>
      <c r="AB105" s="186"/>
      <c r="AC105" s="186"/>
      <c r="AD105" s="186"/>
      <c r="AE105" s="186"/>
      <c r="AF105" s="186"/>
      <c r="AG105" s="210">
        <f>'VON - Vedlejší a ostatní ...'!J30</f>
        <v>0</v>
      </c>
      <c r="AH105" s="211"/>
      <c r="AI105" s="211"/>
      <c r="AJ105" s="211"/>
      <c r="AK105" s="211"/>
      <c r="AL105" s="211"/>
      <c r="AM105" s="211"/>
      <c r="AN105" s="210">
        <f t="shared" si="0"/>
        <v>0</v>
      </c>
      <c r="AO105" s="211"/>
      <c r="AP105" s="211"/>
      <c r="AQ105" s="77" t="s">
        <v>116</v>
      </c>
      <c r="AR105" s="74"/>
      <c r="AS105" s="83">
        <v>0</v>
      </c>
      <c r="AT105" s="84">
        <f t="shared" si="1"/>
        <v>0</v>
      </c>
      <c r="AU105" s="85">
        <f>'VON - Vedlejší a ostatní ...'!P120</f>
        <v>0</v>
      </c>
      <c r="AV105" s="84">
        <f>'VON - Vedlejší a ostatní ...'!J33</f>
        <v>0</v>
      </c>
      <c r="AW105" s="84">
        <f>'VON - Vedlejší a ostatní ...'!J34</f>
        <v>0</v>
      </c>
      <c r="AX105" s="84">
        <f>'VON - Vedlejší a ostatní ...'!J35</f>
        <v>0</v>
      </c>
      <c r="AY105" s="84">
        <f>'VON - Vedlejší a ostatní ...'!J36</f>
        <v>0</v>
      </c>
      <c r="AZ105" s="84">
        <f>'VON - Vedlejší a ostatní ...'!F33</f>
        <v>0</v>
      </c>
      <c r="BA105" s="84">
        <f>'VON - Vedlejší a ostatní ...'!F34</f>
        <v>0</v>
      </c>
      <c r="BB105" s="84">
        <f>'VON - Vedlejší a ostatní ...'!F35</f>
        <v>0</v>
      </c>
      <c r="BC105" s="84">
        <f>'VON - Vedlejší a ostatní ...'!F36</f>
        <v>0</v>
      </c>
      <c r="BD105" s="86">
        <f>'VON - Vedlejší a ostatní ...'!F37</f>
        <v>0</v>
      </c>
      <c r="BT105" s="82" t="s">
        <v>86</v>
      </c>
      <c r="BV105" s="82" t="s">
        <v>80</v>
      </c>
      <c r="BW105" s="82" t="s">
        <v>118</v>
      </c>
      <c r="BX105" s="82" t="s">
        <v>5</v>
      </c>
      <c r="CL105" s="82" t="s">
        <v>19</v>
      </c>
      <c r="CM105" s="82" t="s">
        <v>88</v>
      </c>
    </row>
    <row r="106" spans="1:91" s="1" customFormat="1" ht="30" customHeight="1">
      <c r="B106" s="31"/>
      <c r="AR106" s="31"/>
    </row>
    <row r="107" spans="1:91" s="1" customFormat="1" ht="6.95" customHeight="1"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44"/>
      <c r="M107" s="44"/>
      <c r="N107" s="44"/>
      <c r="O107" s="44"/>
      <c r="P107" s="44"/>
      <c r="Q107" s="44"/>
      <c r="R107" s="44"/>
      <c r="S107" s="44"/>
      <c r="T107" s="44"/>
      <c r="U107" s="44"/>
      <c r="V107" s="44"/>
      <c r="W107" s="44"/>
      <c r="X107" s="44"/>
      <c r="Y107" s="44"/>
      <c r="Z107" s="44"/>
      <c r="AA107" s="44"/>
      <c r="AB107" s="44"/>
      <c r="AC107" s="44"/>
      <c r="AD107" s="44"/>
      <c r="AE107" s="44"/>
      <c r="AF107" s="44"/>
      <c r="AG107" s="44"/>
      <c r="AH107" s="44"/>
      <c r="AI107" s="44"/>
      <c r="AJ107" s="44"/>
      <c r="AK107" s="44"/>
      <c r="AL107" s="44"/>
      <c r="AM107" s="44"/>
      <c r="AN107" s="44"/>
      <c r="AO107" s="44"/>
      <c r="AP107" s="44"/>
      <c r="AQ107" s="44"/>
      <c r="AR107" s="31"/>
    </row>
  </sheetData>
  <sheetProtection algorithmName="SHA-512" hashValue="ZhMiRS0+OttLBU4VJbCkVEvPPdrxDRSSwRfhp9s+BlgnyX38TjhASuvoEfxIpB6NumZNS0ziVChYNCp3X65kDg==" saltValue="NhPcv1VC2u5NLne1ZW9/XVvXah1qpj0hywu/G6exLi+vCHNBuW5YCmwWv4Imf4Mva+G8r2bqZNT/fuo5iQqYGA==" spinCount="100000" sheet="1" objects="1" scenarios="1" formatColumns="0" formatRows="0"/>
  <mergeCells count="82">
    <mergeCell ref="AN105:AP105"/>
    <mergeCell ref="AG105:AM105"/>
    <mergeCell ref="AN94:AP94"/>
    <mergeCell ref="AG104:AM104"/>
    <mergeCell ref="AG96:AM96"/>
    <mergeCell ref="AG98:AM98"/>
    <mergeCell ref="AM87:AN87"/>
    <mergeCell ref="AM89:AP89"/>
    <mergeCell ref="AM90:AP90"/>
    <mergeCell ref="AN104:AP104"/>
    <mergeCell ref="AN103:AP103"/>
    <mergeCell ref="AN97:AP97"/>
    <mergeCell ref="AN92:AP92"/>
    <mergeCell ref="AN102:AP102"/>
    <mergeCell ref="AN101:AP101"/>
    <mergeCell ref="AN96:AP96"/>
    <mergeCell ref="AN100:AP100"/>
    <mergeCell ref="AN98:AP98"/>
    <mergeCell ref="AN99:AP99"/>
    <mergeCell ref="AK35:AO35"/>
    <mergeCell ref="X35:AB35"/>
    <mergeCell ref="AR2:BE2"/>
    <mergeCell ref="AG103:AM103"/>
    <mergeCell ref="AG102:AM102"/>
    <mergeCell ref="AG92:AM92"/>
    <mergeCell ref="AG100:AM100"/>
    <mergeCell ref="AG95:AM95"/>
    <mergeCell ref="AG99:AM99"/>
    <mergeCell ref="AG101:AM101"/>
    <mergeCell ref="AG97:AM97"/>
    <mergeCell ref="AN95:AP95"/>
    <mergeCell ref="AS89:AT91"/>
    <mergeCell ref="AK32:AO32"/>
    <mergeCell ref="L32:P32"/>
    <mergeCell ref="W32:AE32"/>
    <mergeCell ref="AK33:AO33"/>
    <mergeCell ref="L33:P33"/>
    <mergeCell ref="W33:AE33"/>
    <mergeCell ref="AK30:AO30"/>
    <mergeCell ref="L30:P30"/>
    <mergeCell ref="W30:AE30"/>
    <mergeCell ref="L31:P31"/>
    <mergeCell ref="W31:AE31"/>
    <mergeCell ref="AK31:AO31"/>
    <mergeCell ref="L85:AO85"/>
    <mergeCell ref="D105:H105"/>
    <mergeCell ref="J105:AF105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D102:H102"/>
    <mergeCell ref="D103:H103"/>
    <mergeCell ref="D104:H104"/>
    <mergeCell ref="I92:AF92"/>
    <mergeCell ref="J101:AF101"/>
    <mergeCell ref="J100:AF100"/>
    <mergeCell ref="J102:AF102"/>
    <mergeCell ref="J103:AF103"/>
    <mergeCell ref="J99:AF99"/>
    <mergeCell ref="J97:AF97"/>
    <mergeCell ref="J98:AF98"/>
    <mergeCell ref="J104:AF104"/>
    <mergeCell ref="J96:AF96"/>
    <mergeCell ref="J95:AF95"/>
    <mergeCell ref="C92:G92"/>
    <mergeCell ref="D101:H101"/>
    <mergeCell ref="D98:H98"/>
    <mergeCell ref="D95:H95"/>
    <mergeCell ref="D99:H99"/>
    <mergeCell ref="D100:H100"/>
    <mergeCell ref="D96:H96"/>
    <mergeCell ref="D97:H97"/>
  </mergeCells>
  <hyperlinks>
    <hyperlink ref="A95" location="'SO 01 - Terénní úpravy - ...'!C2" display="/" xr:uid="{00000000-0004-0000-0000-000000000000}"/>
    <hyperlink ref="A96" location="'SO 02 - Zemní hráz - 1. část'!C2" display="/" xr:uid="{00000000-0004-0000-0000-000001000000}"/>
    <hyperlink ref="A97" location="'SO 03 - Těsnění podloží -...'!C2" display="/" xr:uid="{00000000-0004-0000-0000-000002000000}"/>
    <hyperlink ref="A98" location="'SO 04 - Drenáže - 1. část'!C2" display="/" xr:uid="{00000000-0004-0000-0000-000003000000}"/>
    <hyperlink ref="A99" location="'SO 05 - Venkovní osvětlen...'!C2" display="/" xr:uid="{00000000-0004-0000-0000-000004000000}"/>
    <hyperlink ref="A100" location="'SO 06 - Záchytný příkop -...'!C2" display="/" xr:uid="{00000000-0004-0000-0000-000005000000}"/>
    <hyperlink ref="A101" location="'SO 07 - Oplocení - 1. část'!C2" display="/" xr:uid="{00000000-0004-0000-0000-000006000000}"/>
    <hyperlink ref="A102" location="'SO 08 - Provozní komunika...'!C2" display="/" xr:uid="{00000000-0004-0000-0000-000007000000}"/>
    <hyperlink ref="A103" location="'SO 09 - Výtlak - 1. část'!C2" display="/" xr:uid="{00000000-0004-0000-0000-000008000000}"/>
    <hyperlink ref="A104" location="'SO 10 - Spodní drenáž - 1...'!C2" display="/" xr:uid="{00000000-0004-0000-0000-000009000000}"/>
    <hyperlink ref="A105" location="'VON - Vedlejší a ostatní ...'!C2" display="/" xr:uid="{00000000-0004-0000-0000-00000A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302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AT2" s="16" t="s">
        <v>112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88</v>
      </c>
    </row>
    <row r="4" spans="2:46" ht="24.95" customHeight="1">
      <c r="B4" s="19"/>
      <c r="D4" s="20" t="s">
        <v>119</v>
      </c>
      <c r="L4" s="19"/>
      <c r="M4" s="87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22" t="str">
        <f>'Rekapitulace stavby'!K6</f>
        <v>Skládka TKO Štěpánovice - IV. etapa</v>
      </c>
      <c r="F7" s="223"/>
      <c r="G7" s="223"/>
      <c r="H7" s="223"/>
      <c r="L7" s="19"/>
    </row>
    <row r="8" spans="2:46" s="1" customFormat="1" ht="12" customHeight="1">
      <c r="B8" s="31"/>
      <c r="D8" s="26" t="s">
        <v>120</v>
      </c>
      <c r="L8" s="31"/>
    </row>
    <row r="9" spans="2:46" s="1" customFormat="1" ht="16.5" customHeight="1">
      <c r="B9" s="31"/>
      <c r="E9" s="188" t="s">
        <v>1248</v>
      </c>
      <c r="F9" s="224"/>
      <c r="G9" s="224"/>
      <c r="H9" s="224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</v>
      </c>
      <c r="L11" s="31"/>
    </row>
    <row r="12" spans="2:46" s="1" customFormat="1" ht="12" customHeight="1">
      <c r="B12" s="31"/>
      <c r="D12" s="26" t="s">
        <v>22</v>
      </c>
      <c r="F12" s="24" t="s">
        <v>23</v>
      </c>
      <c r="I12" s="26" t="s">
        <v>24</v>
      </c>
      <c r="J12" s="51" t="str">
        <f>'Rekapitulace stavby'!AN8</f>
        <v>25. 7. 2025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26</v>
      </c>
      <c r="I14" s="26" t="s">
        <v>27</v>
      </c>
      <c r="J14" s="24" t="s">
        <v>1</v>
      </c>
      <c r="L14" s="31"/>
    </row>
    <row r="15" spans="2:46" s="1" customFormat="1" ht="18" customHeight="1">
      <c r="B15" s="31"/>
      <c r="E15" s="24" t="s">
        <v>28</v>
      </c>
      <c r="I15" s="26" t="s">
        <v>29</v>
      </c>
      <c r="J15" s="24" t="s">
        <v>1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30</v>
      </c>
      <c r="I17" s="26" t="s">
        <v>27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5" t="str">
        <f>'Rekapitulace stavby'!E14</f>
        <v>Vyplň údaj</v>
      </c>
      <c r="F18" s="194"/>
      <c r="G18" s="194"/>
      <c r="H18" s="194"/>
      <c r="I18" s="26" t="s">
        <v>29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32</v>
      </c>
      <c r="I20" s="26" t="s">
        <v>27</v>
      </c>
      <c r="J20" s="24" t="s">
        <v>1</v>
      </c>
      <c r="L20" s="31"/>
    </row>
    <row r="21" spans="2:12" s="1" customFormat="1" ht="18" customHeight="1">
      <c r="B21" s="31"/>
      <c r="E21" s="24" t="s">
        <v>33</v>
      </c>
      <c r="I21" s="26" t="s">
        <v>29</v>
      </c>
      <c r="J21" s="24" t="s">
        <v>1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35</v>
      </c>
      <c r="I23" s="26" t="s">
        <v>27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29</v>
      </c>
      <c r="J24" s="24" t="str">
        <f>IF('Rekapitulace stavby'!AN20="","",'Rekapitulace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37</v>
      </c>
      <c r="L26" s="31"/>
    </row>
    <row r="27" spans="2:12" s="7" customFormat="1" ht="16.5" customHeight="1">
      <c r="B27" s="88"/>
      <c r="E27" s="199" t="s">
        <v>1</v>
      </c>
      <c r="F27" s="199"/>
      <c r="G27" s="199"/>
      <c r="H27" s="199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38</v>
      </c>
      <c r="J30" s="65">
        <f>ROUND(J125,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40</v>
      </c>
      <c r="I32" s="34" t="s">
        <v>39</v>
      </c>
      <c r="J32" s="34" t="s">
        <v>41</v>
      </c>
      <c r="L32" s="31"/>
    </row>
    <row r="33" spans="2:12" s="1" customFormat="1" ht="14.45" customHeight="1">
      <c r="B33" s="31"/>
      <c r="D33" s="54" t="s">
        <v>42</v>
      </c>
      <c r="E33" s="26" t="s">
        <v>43</v>
      </c>
      <c r="F33" s="90">
        <f>ROUND((SUM(BE125:BE301)),  2)</f>
        <v>0</v>
      </c>
      <c r="I33" s="91">
        <v>0.21</v>
      </c>
      <c r="J33" s="90">
        <f>ROUND(((SUM(BE125:BE301))*I33),  2)</f>
        <v>0</v>
      </c>
      <c r="L33" s="31"/>
    </row>
    <row r="34" spans="2:12" s="1" customFormat="1" ht="14.45" customHeight="1">
      <c r="B34" s="31"/>
      <c r="E34" s="26" t="s">
        <v>44</v>
      </c>
      <c r="F34" s="90">
        <f>ROUND((SUM(BF125:BF301)),  2)</f>
        <v>0</v>
      </c>
      <c r="I34" s="91">
        <v>0.12</v>
      </c>
      <c r="J34" s="90">
        <f>ROUND(((SUM(BF125:BF301))*I34),  2)</f>
        <v>0</v>
      </c>
      <c r="L34" s="31"/>
    </row>
    <row r="35" spans="2:12" s="1" customFormat="1" ht="14.45" hidden="1" customHeight="1">
      <c r="B35" s="31"/>
      <c r="E35" s="26" t="s">
        <v>45</v>
      </c>
      <c r="F35" s="90">
        <f>ROUND((SUM(BG125:BG301)),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46</v>
      </c>
      <c r="F36" s="90">
        <f>ROUND((SUM(BH125:BH301)),  2)</f>
        <v>0</v>
      </c>
      <c r="I36" s="91">
        <v>0.12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47</v>
      </c>
      <c r="F37" s="90">
        <f>ROUND((SUM(BI125:BI301)),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48</v>
      </c>
      <c r="E39" s="56"/>
      <c r="F39" s="56"/>
      <c r="G39" s="94" t="s">
        <v>49</v>
      </c>
      <c r="H39" s="95" t="s">
        <v>50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51</v>
      </c>
      <c r="E50" s="41"/>
      <c r="F50" s="41"/>
      <c r="G50" s="40" t="s">
        <v>52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53</v>
      </c>
      <c r="E61" s="33"/>
      <c r="F61" s="98" t="s">
        <v>54</v>
      </c>
      <c r="G61" s="42" t="s">
        <v>53</v>
      </c>
      <c r="H61" s="33"/>
      <c r="I61" s="33"/>
      <c r="J61" s="99" t="s">
        <v>54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55</v>
      </c>
      <c r="E65" s="41"/>
      <c r="F65" s="41"/>
      <c r="G65" s="40" t="s">
        <v>56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53</v>
      </c>
      <c r="E76" s="33"/>
      <c r="F76" s="98" t="s">
        <v>54</v>
      </c>
      <c r="G76" s="42" t="s">
        <v>53</v>
      </c>
      <c r="H76" s="33"/>
      <c r="I76" s="33"/>
      <c r="J76" s="99" t="s">
        <v>54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122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22" t="str">
        <f>E7</f>
        <v>Skládka TKO Štěpánovice - IV. etapa</v>
      </c>
      <c r="F85" s="223"/>
      <c r="G85" s="223"/>
      <c r="H85" s="223"/>
      <c r="L85" s="31"/>
    </row>
    <row r="86" spans="2:47" s="1" customFormat="1" ht="12" customHeight="1">
      <c r="B86" s="31"/>
      <c r="C86" s="26" t="s">
        <v>120</v>
      </c>
      <c r="L86" s="31"/>
    </row>
    <row r="87" spans="2:47" s="1" customFormat="1" ht="16.5" customHeight="1">
      <c r="B87" s="31"/>
      <c r="E87" s="188" t="str">
        <f>E9</f>
        <v>SO 09 - Výtlak - 1. část</v>
      </c>
      <c r="F87" s="224"/>
      <c r="G87" s="224"/>
      <c r="H87" s="224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22</v>
      </c>
      <c r="F89" s="24" t="str">
        <f>F12</f>
        <v>k. ú. Štěpánovice u Klatov, k. ú. Dehtín</v>
      </c>
      <c r="I89" s="26" t="s">
        <v>24</v>
      </c>
      <c r="J89" s="51" t="str">
        <f>IF(J12="","",J12)</f>
        <v>25. 7. 2025</v>
      </c>
      <c r="L89" s="31"/>
    </row>
    <row r="90" spans="2:47" s="1" customFormat="1" ht="6.95" customHeight="1">
      <c r="B90" s="31"/>
      <c r="L90" s="31"/>
    </row>
    <row r="91" spans="2:47" s="1" customFormat="1" ht="40.15" customHeight="1">
      <c r="B91" s="31"/>
      <c r="C91" s="26" t="s">
        <v>26</v>
      </c>
      <c r="F91" s="24" t="str">
        <f>E15</f>
        <v>Město Klatovy, Nám. Míru 62/I, 339 01 Klatovy</v>
      </c>
      <c r="I91" s="26" t="s">
        <v>32</v>
      </c>
      <c r="J91" s="29" t="str">
        <f>E21</f>
        <v>INTERPROJEKT ODPADY s. r. o., Praha 6</v>
      </c>
      <c r="L91" s="31"/>
    </row>
    <row r="92" spans="2:47" s="1" customFormat="1" ht="15.2" customHeight="1">
      <c r="B92" s="31"/>
      <c r="C92" s="26" t="s">
        <v>30</v>
      </c>
      <c r="F92" s="24" t="str">
        <f>IF(E18="","",E18)</f>
        <v>Vyplň údaj</v>
      </c>
      <c r="I92" s="26" t="s">
        <v>35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123</v>
      </c>
      <c r="D94" s="92"/>
      <c r="E94" s="92"/>
      <c r="F94" s="92"/>
      <c r="G94" s="92"/>
      <c r="H94" s="92"/>
      <c r="I94" s="92"/>
      <c r="J94" s="101" t="s">
        <v>124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125</v>
      </c>
      <c r="J96" s="65">
        <f>J125</f>
        <v>0</v>
      </c>
      <c r="L96" s="31"/>
      <c r="AU96" s="16" t="s">
        <v>126</v>
      </c>
    </row>
    <row r="97" spans="2:12" s="8" customFormat="1" ht="24.95" customHeight="1">
      <c r="B97" s="103"/>
      <c r="D97" s="104" t="s">
        <v>127</v>
      </c>
      <c r="E97" s="105"/>
      <c r="F97" s="105"/>
      <c r="G97" s="105"/>
      <c r="H97" s="105"/>
      <c r="I97" s="105"/>
      <c r="J97" s="106">
        <f>J126</f>
        <v>0</v>
      </c>
      <c r="L97" s="103"/>
    </row>
    <row r="98" spans="2:12" s="9" customFormat="1" ht="19.899999999999999" customHeight="1">
      <c r="B98" s="107"/>
      <c r="D98" s="108" t="s">
        <v>129</v>
      </c>
      <c r="E98" s="109"/>
      <c r="F98" s="109"/>
      <c r="G98" s="109"/>
      <c r="H98" s="109"/>
      <c r="I98" s="109"/>
      <c r="J98" s="110">
        <f>J127</f>
        <v>0</v>
      </c>
      <c r="L98" s="107"/>
    </row>
    <row r="99" spans="2:12" s="9" customFormat="1" ht="19.899999999999999" customHeight="1">
      <c r="B99" s="107"/>
      <c r="D99" s="108" t="s">
        <v>549</v>
      </c>
      <c r="E99" s="109"/>
      <c r="F99" s="109"/>
      <c r="G99" s="109"/>
      <c r="H99" s="109"/>
      <c r="I99" s="109"/>
      <c r="J99" s="110">
        <f>J212</f>
        <v>0</v>
      </c>
      <c r="L99" s="107"/>
    </row>
    <row r="100" spans="2:12" s="8" customFormat="1" ht="24.95" customHeight="1">
      <c r="B100" s="103"/>
      <c r="D100" s="104" t="s">
        <v>478</v>
      </c>
      <c r="E100" s="105"/>
      <c r="F100" s="105"/>
      <c r="G100" s="105"/>
      <c r="H100" s="105"/>
      <c r="I100" s="105"/>
      <c r="J100" s="106">
        <f>J215</f>
        <v>0</v>
      </c>
      <c r="L100" s="103"/>
    </row>
    <row r="101" spans="2:12" s="9" customFormat="1" ht="19.899999999999999" customHeight="1">
      <c r="B101" s="107"/>
      <c r="D101" s="108" t="s">
        <v>1249</v>
      </c>
      <c r="E101" s="109"/>
      <c r="F101" s="109"/>
      <c r="G101" s="109"/>
      <c r="H101" s="109"/>
      <c r="I101" s="109"/>
      <c r="J101" s="110">
        <f>J216</f>
        <v>0</v>
      </c>
      <c r="L101" s="107"/>
    </row>
    <row r="102" spans="2:12" s="9" customFormat="1" ht="19.899999999999999" customHeight="1">
      <c r="B102" s="107"/>
      <c r="D102" s="108" t="s">
        <v>1250</v>
      </c>
      <c r="E102" s="109"/>
      <c r="F102" s="109"/>
      <c r="G102" s="109"/>
      <c r="H102" s="109"/>
      <c r="I102" s="109"/>
      <c r="J102" s="110">
        <f>J221</f>
        <v>0</v>
      </c>
      <c r="L102" s="107"/>
    </row>
    <row r="103" spans="2:12" s="9" customFormat="1" ht="19.899999999999999" customHeight="1">
      <c r="B103" s="107"/>
      <c r="D103" s="108" t="s">
        <v>1251</v>
      </c>
      <c r="E103" s="109"/>
      <c r="F103" s="109"/>
      <c r="G103" s="109"/>
      <c r="H103" s="109"/>
      <c r="I103" s="109"/>
      <c r="J103" s="110">
        <f>J235</f>
        <v>0</v>
      </c>
      <c r="L103" s="107"/>
    </row>
    <row r="104" spans="2:12" s="8" customFormat="1" ht="24.95" customHeight="1">
      <c r="B104" s="103"/>
      <c r="D104" s="104" t="s">
        <v>550</v>
      </c>
      <c r="E104" s="105"/>
      <c r="F104" s="105"/>
      <c r="G104" s="105"/>
      <c r="H104" s="105"/>
      <c r="I104" s="105"/>
      <c r="J104" s="106">
        <f>J272</f>
        <v>0</v>
      </c>
      <c r="L104" s="103"/>
    </row>
    <row r="105" spans="2:12" s="9" customFormat="1" ht="19.899999999999999" customHeight="1">
      <c r="B105" s="107"/>
      <c r="D105" s="108" t="s">
        <v>551</v>
      </c>
      <c r="E105" s="109"/>
      <c r="F105" s="109"/>
      <c r="G105" s="109"/>
      <c r="H105" s="109"/>
      <c r="I105" s="109"/>
      <c r="J105" s="110">
        <f>J273</f>
        <v>0</v>
      </c>
      <c r="L105" s="107"/>
    </row>
    <row r="106" spans="2:12" s="1" customFormat="1" ht="21.75" customHeight="1">
      <c r="B106" s="31"/>
      <c r="L106" s="31"/>
    </row>
    <row r="107" spans="2:12" s="1" customFormat="1" ht="6.95" customHeight="1"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31"/>
    </row>
    <row r="111" spans="2:12" s="1" customFormat="1" ht="6.95" customHeight="1">
      <c r="B111" s="45"/>
      <c r="C111" s="46"/>
      <c r="D111" s="46"/>
      <c r="E111" s="46"/>
      <c r="F111" s="46"/>
      <c r="G111" s="46"/>
      <c r="H111" s="46"/>
      <c r="I111" s="46"/>
      <c r="J111" s="46"/>
      <c r="K111" s="46"/>
      <c r="L111" s="31"/>
    </row>
    <row r="112" spans="2:12" s="1" customFormat="1" ht="24.95" customHeight="1">
      <c r="B112" s="31"/>
      <c r="C112" s="20" t="s">
        <v>132</v>
      </c>
      <c r="L112" s="31"/>
    </row>
    <row r="113" spans="2:65" s="1" customFormat="1" ht="6.95" customHeight="1">
      <c r="B113" s="31"/>
      <c r="L113" s="31"/>
    </row>
    <row r="114" spans="2:65" s="1" customFormat="1" ht="12" customHeight="1">
      <c r="B114" s="31"/>
      <c r="C114" s="26" t="s">
        <v>16</v>
      </c>
      <c r="L114" s="31"/>
    </row>
    <row r="115" spans="2:65" s="1" customFormat="1" ht="16.5" customHeight="1">
      <c r="B115" s="31"/>
      <c r="E115" s="222" t="str">
        <f>E7</f>
        <v>Skládka TKO Štěpánovice - IV. etapa</v>
      </c>
      <c r="F115" s="223"/>
      <c r="G115" s="223"/>
      <c r="H115" s="223"/>
      <c r="L115" s="31"/>
    </row>
    <row r="116" spans="2:65" s="1" customFormat="1" ht="12" customHeight="1">
      <c r="B116" s="31"/>
      <c r="C116" s="26" t="s">
        <v>120</v>
      </c>
      <c r="L116" s="31"/>
    </row>
    <row r="117" spans="2:65" s="1" customFormat="1" ht="16.5" customHeight="1">
      <c r="B117" s="31"/>
      <c r="E117" s="188" t="str">
        <f>E9</f>
        <v>SO 09 - Výtlak - 1. část</v>
      </c>
      <c r="F117" s="224"/>
      <c r="G117" s="224"/>
      <c r="H117" s="224"/>
      <c r="L117" s="31"/>
    </row>
    <row r="118" spans="2:65" s="1" customFormat="1" ht="6.95" customHeight="1">
      <c r="B118" s="31"/>
      <c r="L118" s="31"/>
    </row>
    <row r="119" spans="2:65" s="1" customFormat="1" ht="12" customHeight="1">
      <c r="B119" s="31"/>
      <c r="C119" s="26" t="s">
        <v>22</v>
      </c>
      <c r="F119" s="24" t="str">
        <f>F12</f>
        <v>k. ú. Štěpánovice u Klatov, k. ú. Dehtín</v>
      </c>
      <c r="I119" s="26" t="s">
        <v>24</v>
      </c>
      <c r="J119" s="51" t="str">
        <f>IF(J12="","",J12)</f>
        <v>25. 7. 2025</v>
      </c>
      <c r="L119" s="31"/>
    </row>
    <row r="120" spans="2:65" s="1" customFormat="1" ht="6.95" customHeight="1">
      <c r="B120" s="31"/>
      <c r="L120" s="31"/>
    </row>
    <row r="121" spans="2:65" s="1" customFormat="1" ht="40.15" customHeight="1">
      <c r="B121" s="31"/>
      <c r="C121" s="26" t="s">
        <v>26</v>
      </c>
      <c r="F121" s="24" t="str">
        <f>E15</f>
        <v>Město Klatovy, Nám. Míru 62/I, 339 01 Klatovy</v>
      </c>
      <c r="I121" s="26" t="s">
        <v>32</v>
      </c>
      <c r="J121" s="29" t="str">
        <f>E21</f>
        <v>INTERPROJEKT ODPADY s. r. o., Praha 6</v>
      </c>
      <c r="L121" s="31"/>
    </row>
    <row r="122" spans="2:65" s="1" customFormat="1" ht="15.2" customHeight="1">
      <c r="B122" s="31"/>
      <c r="C122" s="26" t="s">
        <v>30</v>
      </c>
      <c r="F122" s="24" t="str">
        <f>IF(E18="","",E18)</f>
        <v>Vyplň údaj</v>
      </c>
      <c r="I122" s="26" t="s">
        <v>35</v>
      </c>
      <c r="J122" s="29" t="str">
        <f>E24</f>
        <v xml:space="preserve"> </v>
      </c>
      <c r="L122" s="31"/>
    </row>
    <row r="123" spans="2:65" s="1" customFormat="1" ht="10.35" customHeight="1">
      <c r="B123" s="31"/>
      <c r="L123" s="31"/>
    </row>
    <row r="124" spans="2:65" s="10" customFormat="1" ht="29.25" customHeight="1">
      <c r="B124" s="111"/>
      <c r="C124" s="112" t="s">
        <v>133</v>
      </c>
      <c r="D124" s="113" t="s">
        <v>63</v>
      </c>
      <c r="E124" s="113" t="s">
        <v>59</v>
      </c>
      <c r="F124" s="113" t="s">
        <v>60</v>
      </c>
      <c r="G124" s="113" t="s">
        <v>134</v>
      </c>
      <c r="H124" s="113" t="s">
        <v>135</v>
      </c>
      <c r="I124" s="113" t="s">
        <v>136</v>
      </c>
      <c r="J124" s="113" t="s">
        <v>124</v>
      </c>
      <c r="K124" s="114" t="s">
        <v>137</v>
      </c>
      <c r="L124" s="111"/>
      <c r="M124" s="58" t="s">
        <v>1</v>
      </c>
      <c r="N124" s="59" t="s">
        <v>42</v>
      </c>
      <c r="O124" s="59" t="s">
        <v>138</v>
      </c>
      <c r="P124" s="59" t="s">
        <v>139</v>
      </c>
      <c r="Q124" s="59" t="s">
        <v>140</v>
      </c>
      <c r="R124" s="59" t="s">
        <v>141</v>
      </c>
      <c r="S124" s="59" t="s">
        <v>142</v>
      </c>
      <c r="T124" s="60" t="s">
        <v>143</v>
      </c>
    </row>
    <row r="125" spans="2:65" s="1" customFormat="1" ht="22.9" customHeight="1">
      <c r="B125" s="31"/>
      <c r="C125" s="63" t="s">
        <v>144</v>
      </c>
      <c r="J125" s="115">
        <f>BK125</f>
        <v>0</v>
      </c>
      <c r="L125" s="31"/>
      <c r="M125" s="61"/>
      <c r="N125" s="52"/>
      <c r="O125" s="52"/>
      <c r="P125" s="116">
        <f>P126+P215+P272</f>
        <v>0</v>
      </c>
      <c r="Q125" s="52"/>
      <c r="R125" s="116">
        <f>R126+R215+R272</f>
        <v>3.1872419000000001</v>
      </c>
      <c r="S125" s="52"/>
      <c r="T125" s="117">
        <f>T126+T215+T272</f>
        <v>0</v>
      </c>
      <c r="AT125" s="16" t="s">
        <v>77</v>
      </c>
      <c r="AU125" s="16" t="s">
        <v>126</v>
      </c>
      <c r="BK125" s="118">
        <f>BK126+BK215+BK272</f>
        <v>0</v>
      </c>
    </row>
    <row r="126" spans="2:65" s="11" customFormat="1" ht="25.9" customHeight="1">
      <c r="B126" s="119"/>
      <c r="D126" s="120" t="s">
        <v>77</v>
      </c>
      <c r="E126" s="121" t="s">
        <v>145</v>
      </c>
      <c r="F126" s="121" t="s">
        <v>146</v>
      </c>
      <c r="I126" s="122"/>
      <c r="J126" s="123">
        <f>BK126</f>
        <v>0</v>
      </c>
      <c r="L126" s="119"/>
      <c r="M126" s="124"/>
      <c r="P126" s="125">
        <f>P127+P212</f>
        <v>0</v>
      </c>
      <c r="R126" s="125">
        <f>R127+R212</f>
        <v>1.5432384600000002</v>
      </c>
      <c r="T126" s="126">
        <f>T127+T212</f>
        <v>0</v>
      </c>
      <c r="AR126" s="120" t="s">
        <v>86</v>
      </c>
      <c r="AT126" s="127" t="s">
        <v>77</v>
      </c>
      <c r="AU126" s="127" t="s">
        <v>78</v>
      </c>
      <c r="AY126" s="120" t="s">
        <v>147</v>
      </c>
      <c r="BK126" s="128">
        <f>BK127+BK212</f>
        <v>0</v>
      </c>
    </row>
    <row r="127" spans="2:65" s="11" customFormat="1" ht="22.9" customHeight="1">
      <c r="B127" s="119"/>
      <c r="D127" s="120" t="s">
        <v>77</v>
      </c>
      <c r="E127" s="129" t="s">
        <v>197</v>
      </c>
      <c r="F127" s="129" t="s">
        <v>324</v>
      </c>
      <c r="I127" s="122"/>
      <c r="J127" s="130">
        <f>BK127</f>
        <v>0</v>
      </c>
      <c r="L127" s="119"/>
      <c r="M127" s="124"/>
      <c r="P127" s="125">
        <f>SUM(P128:P211)</f>
        <v>0</v>
      </c>
      <c r="R127" s="125">
        <f>SUM(R128:R211)</f>
        <v>1.5432384600000002</v>
      </c>
      <c r="T127" s="126">
        <f>SUM(T128:T211)</f>
        <v>0</v>
      </c>
      <c r="AR127" s="120" t="s">
        <v>86</v>
      </c>
      <c r="AT127" s="127" t="s">
        <v>77</v>
      </c>
      <c r="AU127" s="127" t="s">
        <v>86</v>
      </c>
      <c r="AY127" s="120" t="s">
        <v>147</v>
      </c>
      <c r="BK127" s="128">
        <f>SUM(BK128:BK211)</f>
        <v>0</v>
      </c>
    </row>
    <row r="128" spans="2:65" s="1" customFormat="1" ht="24.2" customHeight="1">
      <c r="B128" s="31"/>
      <c r="C128" s="131" t="s">
        <v>86</v>
      </c>
      <c r="D128" s="131" t="s">
        <v>149</v>
      </c>
      <c r="E128" s="132" t="s">
        <v>1252</v>
      </c>
      <c r="F128" s="133" t="s">
        <v>1253</v>
      </c>
      <c r="G128" s="134" t="s">
        <v>169</v>
      </c>
      <c r="H128" s="135">
        <v>3</v>
      </c>
      <c r="I128" s="136"/>
      <c r="J128" s="137">
        <f>ROUND(I128*H128,2)</f>
        <v>0</v>
      </c>
      <c r="K128" s="133" t="s">
        <v>153</v>
      </c>
      <c r="L128" s="31"/>
      <c r="M128" s="138" t="s">
        <v>1</v>
      </c>
      <c r="N128" s="139" t="s">
        <v>43</v>
      </c>
      <c r="P128" s="140">
        <f>O128*H128</f>
        <v>0</v>
      </c>
      <c r="Q128" s="140">
        <v>2.82E-3</v>
      </c>
      <c r="R128" s="140">
        <f>Q128*H128</f>
        <v>8.4600000000000005E-3</v>
      </c>
      <c r="S128" s="140">
        <v>0</v>
      </c>
      <c r="T128" s="141">
        <f>S128*H128</f>
        <v>0</v>
      </c>
      <c r="AR128" s="142" t="s">
        <v>154</v>
      </c>
      <c r="AT128" s="142" t="s">
        <v>149</v>
      </c>
      <c r="AU128" s="142" t="s">
        <v>88</v>
      </c>
      <c r="AY128" s="16" t="s">
        <v>147</v>
      </c>
      <c r="BE128" s="143">
        <f>IF(N128="základní",J128,0)</f>
        <v>0</v>
      </c>
      <c r="BF128" s="143">
        <f>IF(N128="snížená",J128,0)</f>
        <v>0</v>
      </c>
      <c r="BG128" s="143">
        <f>IF(N128="zákl. přenesená",J128,0)</f>
        <v>0</v>
      </c>
      <c r="BH128" s="143">
        <f>IF(N128="sníž. přenesená",J128,0)</f>
        <v>0</v>
      </c>
      <c r="BI128" s="143">
        <f>IF(N128="nulová",J128,0)</f>
        <v>0</v>
      </c>
      <c r="BJ128" s="16" t="s">
        <v>86</v>
      </c>
      <c r="BK128" s="143">
        <f>ROUND(I128*H128,2)</f>
        <v>0</v>
      </c>
      <c r="BL128" s="16" t="s">
        <v>154</v>
      </c>
      <c r="BM128" s="142" t="s">
        <v>1254</v>
      </c>
    </row>
    <row r="129" spans="2:65" s="1" customFormat="1" ht="29.25">
      <c r="B129" s="31"/>
      <c r="D129" s="144" t="s">
        <v>156</v>
      </c>
      <c r="F129" s="145" t="s">
        <v>1255</v>
      </c>
      <c r="I129" s="146"/>
      <c r="L129" s="31"/>
      <c r="M129" s="147"/>
      <c r="T129" s="55"/>
      <c r="AT129" s="16" t="s">
        <v>156</v>
      </c>
      <c r="AU129" s="16" t="s">
        <v>88</v>
      </c>
    </row>
    <row r="130" spans="2:65" s="12" customFormat="1" ht="11.25">
      <c r="B130" s="148"/>
      <c r="D130" s="144" t="s">
        <v>158</v>
      </c>
      <c r="E130" s="149" t="s">
        <v>1</v>
      </c>
      <c r="F130" s="150" t="s">
        <v>1256</v>
      </c>
      <c r="H130" s="151">
        <v>3</v>
      </c>
      <c r="I130" s="152"/>
      <c r="L130" s="148"/>
      <c r="M130" s="153"/>
      <c r="T130" s="154"/>
      <c r="AT130" s="149" t="s">
        <v>158</v>
      </c>
      <c r="AU130" s="149" t="s">
        <v>88</v>
      </c>
      <c r="AV130" s="12" t="s">
        <v>88</v>
      </c>
      <c r="AW130" s="12" t="s">
        <v>34</v>
      </c>
      <c r="AX130" s="12" t="s">
        <v>78</v>
      </c>
      <c r="AY130" s="149" t="s">
        <v>147</v>
      </c>
    </row>
    <row r="131" spans="2:65" s="13" customFormat="1" ht="11.25">
      <c r="B131" s="155"/>
      <c r="D131" s="144" t="s">
        <v>158</v>
      </c>
      <c r="E131" s="156" t="s">
        <v>1</v>
      </c>
      <c r="F131" s="157" t="s">
        <v>160</v>
      </c>
      <c r="H131" s="158">
        <v>3</v>
      </c>
      <c r="I131" s="159"/>
      <c r="L131" s="155"/>
      <c r="M131" s="160"/>
      <c r="T131" s="161"/>
      <c r="AT131" s="156" t="s">
        <v>158</v>
      </c>
      <c r="AU131" s="156" t="s">
        <v>88</v>
      </c>
      <c r="AV131" s="13" t="s">
        <v>154</v>
      </c>
      <c r="AW131" s="13" t="s">
        <v>34</v>
      </c>
      <c r="AX131" s="13" t="s">
        <v>86</v>
      </c>
      <c r="AY131" s="156" t="s">
        <v>147</v>
      </c>
    </row>
    <row r="132" spans="2:65" s="1" customFormat="1" ht="16.5" customHeight="1">
      <c r="B132" s="31"/>
      <c r="C132" s="171" t="s">
        <v>88</v>
      </c>
      <c r="D132" s="171" t="s">
        <v>444</v>
      </c>
      <c r="E132" s="172" t="s">
        <v>1257</v>
      </c>
      <c r="F132" s="173" t="s">
        <v>1258</v>
      </c>
      <c r="G132" s="174" t="s">
        <v>169</v>
      </c>
      <c r="H132" s="175">
        <v>2</v>
      </c>
      <c r="I132" s="176"/>
      <c r="J132" s="177">
        <f>ROUND(I132*H132,2)</f>
        <v>0</v>
      </c>
      <c r="K132" s="173" t="s">
        <v>153</v>
      </c>
      <c r="L132" s="178"/>
      <c r="M132" s="179" t="s">
        <v>1</v>
      </c>
      <c r="N132" s="180" t="s">
        <v>43</v>
      </c>
      <c r="P132" s="140">
        <f>O132*H132</f>
        <v>0</v>
      </c>
      <c r="Q132" s="140">
        <v>0.01</v>
      </c>
      <c r="R132" s="140">
        <f>Q132*H132</f>
        <v>0.02</v>
      </c>
      <c r="S132" s="140">
        <v>0</v>
      </c>
      <c r="T132" s="141">
        <f>S132*H132</f>
        <v>0</v>
      </c>
      <c r="AR132" s="142" t="s">
        <v>197</v>
      </c>
      <c r="AT132" s="142" t="s">
        <v>444</v>
      </c>
      <c r="AU132" s="142" t="s">
        <v>88</v>
      </c>
      <c r="AY132" s="16" t="s">
        <v>147</v>
      </c>
      <c r="BE132" s="143">
        <f>IF(N132="základní",J132,0)</f>
        <v>0</v>
      </c>
      <c r="BF132" s="143">
        <f>IF(N132="snížená",J132,0)</f>
        <v>0</v>
      </c>
      <c r="BG132" s="143">
        <f>IF(N132="zákl. přenesená",J132,0)</f>
        <v>0</v>
      </c>
      <c r="BH132" s="143">
        <f>IF(N132="sníž. přenesená",J132,0)</f>
        <v>0</v>
      </c>
      <c r="BI132" s="143">
        <f>IF(N132="nulová",J132,0)</f>
        <v>0</v>
      </c>
      <c r="BJ132" s="16" t="s">
        <v>86</v>
      </c>
      <c r="BK132" s="143">
        <f>ROUND(I132*H132,2)</f>
        <v>0</v>
      </c>
      <c r="BL132" s="16" t="s">
        <v>154</v>
      </c>
      <c r="BM132" s="142" t="s">
        <v>1259</v>
      </c>
    </row>
    <row r="133" spans="2:65" s="1" customFormat="1" ht="11.25">
      <c r="B133" s="31"/>
      <c r="D133" s="144" t="s">
        <v>156</v>
      </c>
      <c r="F133" s="145" t="s">
        <v>1258</v>
      </c>
      <c r="I133" s="146"/>
      <c r="L133" s="31"/>
      <c r="M133" s="147"/>
      <c r="T133" s="55"/>
      <c r="AT133" s="16" t="s">
        <v>156</v>
      </c>
      <c r="AU133" s="16" t="s">
        <v>88</v>
      </c>
    </row>
    <row r="134" spans="2:65" s="12" customFormat="1" ht="11.25">
      <c r="B134" s="148"/>
      <c r="D134" s="144" t="s">
        <v>158</v>
      </c>
      <c r="E134" s="149" t="s">
        <v>1</v>
      </c>
      <c r="F134" s="150" t="s">
        <v>88</v>
      </c>
      <c r="H134" s="151">
        <v>2</v>
      </c>
      <c r="I134" s="152"/>
      <c r="L134" s="148"/>
      <c r="M134" s="153"/>
      <c r="T134" s="154"/>
      <c r="AT134" s="149" t="s">
        <v>158</v>
      </c>
      <c r="AU134" s="149" t="s">
        <v>88</v>
      </c>
      <c r="AV134" s="12" t="s">
        <v>88</v>
      </c>
      <c r="AW134" s="12" t="s">
        <v>34</v>
      </c>
      <c r="AX134" s="12" t="s">
        <v>78</v>
      </c>
      <c r="AY134" s="149" t="s">
        <v>147</v>
      </c>
    </row>
    <row r="135" spans="2:65" s="13" customFormat="1" ht="11.25">
      <c r="B135" s="155"/>
      <c r="D135" s="144" t="s">
        <v>158</v>
      </c>
      <c r="E135" s="156" t="s">
        <v>1</v>
      </c>
      <c r="F135" s="157" t="s">
        <v>160</v>
      </c>
      <c r="H135" s="158">
        <v>2</v>
      </c>
      <c r="I135" s="159"/>
      <c r="L135" s="155"/>
      <c r="M135" s="160"/>
      <c r="T135" s="161"/>
      <c r="AT135" s="156" t="s">
        <v>158</v>
      </c>
      <c r="AU135" s="156" t="s">
        <v>88</v>
      </c>
      <c r="AV135" s="13" t="s">
        <v>154</v>
      </c>
      <c r="AW135" s="13" t="s">
        <v>34</v>
      </c>
      <c r="AX135" s="13" t="s">
        <v>86</v>
      </c>
      <c r="AY135" s="156" t="s">
        <v>147</v>
      </c>
    </row>
    <row r="136" spans="2:65" s="1" customFormat="1" ht="24.2" customHeight="1">
      <c r="B136" s="31"/>
      <c r="C136" s="171" t="s">
        <v>166</v>
      </c>
      <c r="D136" s="171" t="s">
        <v>444</v>
      </c>
      <c r="E136" s="172" t="s">
        <v>1260</v>
      </c>
      <c r="F136" s="173" t="s">
        <v>1261</v>
      </c>
      <c r="G136" s="174" t="s">
        <v>169</v>
      </c>
      <c r="H136" s="175">
        <v>1</v>
      </c>
      <c r="I136" s="176"/>
      <c r="J136" s="177">
        <f>ROUND(I136*H136,2)</f>
        <v>0</v>
      </c>
      <c r="K136" s="173" t="s">
        <v>153</v>
      </c>
      <c r="L136" s="178"/>
      <c r="M136" s="179" t="s">
        <v>1</v>
      </c>
      <c r="N136" s="180" t="s">
        <v>43</v>
      </c>
      <c r="P136" s="140">
        <f>O136*H136</f>
        <v>0</v>
      </c>
      <c r="Q136" s="140">
        <v>1.0500000000000001E-2</v>
      </c>
      <c r="R136" s="140">
        <f>Q136*H136</f>
        <v>1.0500000000000001E-2</v>
      </c>
      <c r="S136" s="140">
        <v>0</v>
      </c>
      <c r="T136" s="141">
        <f>S136*H136</f>
        <v>0</v>
      </c>
      <c r="AR136" s="142" t="s">
        <v>197</v>
      </c>
      <c r="AT136" s="142" t="s">
        <v>444</v>
      </c>
      <c r="AU136" s="142" t="s">
        <v>88</v>
      </c>
      <c r="AY136" s="16" t="s">
        <v>147</v>
      </c>
      <c r="BE136" s="143">
        <f>IF(N136="základní",J136,0)</f>
        <v>0</v>
      </c>
      <c r="BF136" s="143">
        <f>IF(N136="snížená",J136,0)</f>
        <v>0</v>
      </c>
      <c r="BG136" s="143">
        <f>IF(N136="zákl. přenesená",J136,0)</f>
        <v>0</v>
      </c>
      <c r="BH136" s="143">
        <f>IF(N136="sníž. přenesená",J136,0)</f>
        <v>0</v>
      </c>
      <c r="BI136" s="143">
        <f>IF(N136="nulová",J136,0)</f>
        <v>0</v>
      </c>
      <c r="BJ136" s="16" t="s">
        <v>86</v>
      </c>
      <c r="BK136" s="143">
        <f>ROUND(I136*H136,2)</f>
        <v>0</v>
      </c>
      <c r="BL136" s="16" t="s">
        <v>154</v>
      </c>
      <c r="BM136" s="142" t="s">
        <v>1262</v>
      </c>
    </row>
    <row r="137" spans="2:65" s="1" customFormat="1" ht="11.25">
      <c r="B137" s="31"/>
      <c r="D137" s="144" t="s">
        <v>156</v>
      </c>
      <c r="F137" s="145" t="s">
        <v>1261</v>
      </c>
      <c r="I137" s="146"/>
      <c r="L137" s="31"/>
      <c r="M137" s="147"/>
      <c r="T137" s="55"/>
      <c r="AT137" s="16" t="s">
        <v>156</v>
      </c>
      <c r="AU137" s="16" t="s">
        <v>88</v>
      </c>
    </row>
    <row r="138" spans="2:65" s="12" customFormat="1" ht="11.25">
      <c r="B138" s="148"/>
      <c r="D138" s="144" t="s">
        <v>158</v>
      </c>
      <c r="E138" s="149" t="s">
        <v>1</v>
      </c>
      <c r="F138" s="150" t="s">
        <v>86</v>
      </c>
      <c r="H138" s="151">
        <v>1</v>
      </c>
      <c r="I138" s="152"/>
      <c r="L138" s="148"/>
      <c r="M138" s="153"/>
      <c r="T138" s="154"/>
      <c r="AT138" s="149" t="s">
        <v>158</v>
      </c>
      <c r="AU138" s="149" t="s">
        <v>88</v>
      </c>
      <c r="AV138" s="12" t="s">
        <v>88</v>
      </c>
      <c r="AW138" s="12" t="s">
        <v>34</v>
      </c>
      <c r="AX138" s="12" t="s">
        <v>78</v>
      </c>
      <c r="AY138" s="149" t="s">
        <v>147</v>
      </c>
    </row>
    <row r="139" spans="2:65" s="13" customFormat="1" ht="11.25">
      <c r="B139" s="155"/>
      <c r="D139" s="144" t="s">
        <v>158</v>
      </c>
      <c r="E139" s="156" t="s">
        <v>1</v>
      </c>
      <c r="F139" s="157" t="s">
        <v>160</v>
      </c>
      <c r="H139" s="158">
        <v>1</v>
      </c>
      <c r="I139" s="159"/>
      <c r="L139" s="155"/>
      <c r="M139" s="160"/>
      <c r="T139" s="161"/>
      <c r="AT139" s="156" t="s">
        <v>158</v>
      </c>
      <c r="AU139" s="156" t="s">
        <v>88</v>
      </c>
      <c r="AV139" s="13" t="s">
        <v>154</v>
      </c>
      <c r="AW139" s="13" t="s">
        <v>34</v>
      </c>
      <c r="AX139" s="13" t="s">
        <v>86</v>
      </c>
      <c r="AY139" s="156" t="s">
        <v>147</v>
      </c>
    </row>
    <row r="140" spans="2:65" s="1" customFormat="1" ht="37.9" customHeight="1">
      <c r="B140" s="31"/>
      <c r="C140" s="131" t="s">
        <v>154</v>
      </c>
      <c r="D140" s="131" t="s">
        <v>149</v>
      </c>
      <c r="E140" s="132" t="s">
        <v>1263</v>
      </c>
      <c r="F140" s="133" t="s">
        <v>1264</v>
      </c>
      <c r="G140" s="134" t="s">
        <v>335</v>
      </c>
      <c r="H140" s="135">
        <v>22.52</v>
      </c>
      <c r="I140" s="136"/>
      <c r="J140" s="137">
        <f>ROUND(I140*H140,2)</f>
        <v>0</v>
      </c>
      <c r="K140" s="133" t="s">
        <v>153</v>
      </c>
      <c r="L140" s="31"/>
      <c r="M140" s="138" t="s">
        <v>1</v>
      </c>
      <c r="N140" s="139" t="s">
        <v>43</v>
      </c>
      <c r="P140" s="140">
        <f>O140*H140</f>
        <v>0</v>
      </c>
      <c r="Q140" s="140">
        <v>0</v>
      </c>
      <c r="R140" s="140">
        <f>Q140*H140</f>
        <v>0</v>
      </c>
      <c r="S140" s="140">
        <v>0</v>
      </c>
      <c r="T140" s="141">
        <f>S140*H140</f>
        <v>0</v>
      </c>
      <c r="AR140" s="142" t="s">
        <v>154</v>
      </c>
      <c r="AT140" s="142" t="s">
        <v>149</v>
      </c>
      <c r="AU140" s="142" t="s">
        <v>88</v>
      </c>
      <c r="AY140" s="16" t="s">
        <v>147</v>
      </c>
      <c r="BE140" s="143">
        <f>IF(N140="základní",J140,0)</f>
        <v>0</v>
      </c>
      <c r="BF140" s="143">
        <f>IF(N140="snížená",J140,0)</f>
        <v>0</v>
      </c>
      <c r="BG140" s="143">
        <f>IF(N140="zákl. přenesená",J140,0)</f>
        <v>0</v>
      </c>
      <c r="BH140" s="143">
        <f>IF(N140="sníž. přenesená",J140,0)</f>
        <v>0</v>
      </c>
      <c r="BI140" s="143">
        <f>IF(N140="nulová",J140,0)</f>
        <v>0</v>
      </c>
      <c r="BJ140" s="16" t="s">
        <v>86</v>
      </c>
      <c r="BK140" s="143">
        <f>ROUND(I140*H140,2)</f>
        <v>0</v>
      </c>
      <c r="BL140" s="16" t="s">
        <v>154</v>
      </c>
      <c r="BM140" s="142" t="s">
        <v>1265</v>
      </c>
    </row>
    <row r="141" spans="2:65" s="1" customFormat="1" ht="29.25">
      <c r="B141" s="31"/>
      <c r="D141" s="144" t="s">
        <v>156</v>
      </c>
      <c r="F141" s="145" t="s">
        <v>1266</v>
      </c>
      <c r="I141" s="146"/>
      <c r="L141" s="31"/>
      <c r="M141" s="147"/>
      <c r="T141" s="55"/>
      <c r="AT141" s="16" t="s">
        <v>156</v>
      </c>
      <c r="AU141" s="16" t="s">
        <v>88</v>
      </c>
    </row>
    <row r="142" spans="2:65" s="12" customFormat="1" ht="11.25">
      <c r="B142" s="148"/>
      <c r="D142" s="144" t="s">
        <v>158</v>
      </c>
      <c r="E142" s="149" t="s">
        <v>1</v>
      </c>
      <c r="F142" s="150" t="s">
        <v>1267</v>
      </c>
      <c r="H142" s="151">
        <v>22.52</v>
      </c>
      <c r="I142" s="152"/>
      <c r="L142" s="148"/>
      <c r="M142" s="153"/>
      <c r="T142" s="154"/>
      <c r="AT142" s="149" t="s">
        <v>158</v>
      </c>
      <c r="AU142" s="149" t="s">
        <v>88</v>
      </c>
      <c r="AV142" s="12" t="s">
        <v>88</v>
      </c>
      <c r="AW142" s="12" t="s">
        <v>34</v>
      </c>
      <c r="AX142" s="12" t="s">
        <v>78</v>
      </c>
      <c r="AY142" s="149" t="s">
        <v>147</v>
      </c>
    </row>
    <row r="143" spans="2:65" s="13" customFormat="1" ht="11.25">
      <c r="B143" s="155"/>
      <c r="D143" s="144" t="s">
        <v>158</v>
      </c>
      <c r="E143" s="156" t="s">
        <v>1</v>
      </c>
      <c r="F143" s="157" t="s">
        <v>160</v>
      </c>
      <c r="H143" s="158">
        <v>22.52</v>
      </c>
      <c r="I143" s="159"/>
      <c r="L143" s="155"/>
      <c r="M143" s="160"/>
      <c r="T143" s="161"/>
      <c r="AT143" s="156" t="s">
        <v>158</v>
      </c>
      <c r="AU143" s="156" t="s">
        <v>88</v>
      </c>
      <c r="AV143" s="13" t="s">
        <v>154</v>
      </c>
      <c r="AW143" s="13" t="s">
        <v>34</v>
      </c>
      <c r="AX143" s="13" t="s">
        <v>86</v>
      </c>
      <c r="AY143" s="156" t="s">
        <v>147</v>
      </c>
    </row>
    <row r="144" spans="2:65" s="1" customFormat="1" ht="24.2" customHeight="1">
      <c r="B144" s="31"/>
      <c r="C144" s="171" t="s">
        <v>178</v>
      </c>
      <c r="D144" s="171" t="s">
        <v>444</v>
      </c>
      <c r="E144" s="172" t="s">
        <v>1268</v>
      </c>
      <c r="F144" s="173" t="s">
        <v>1269</v>
      </c>
      <c r="G144" s="174" t="s">
        <v>335</v>
      </c>
      <c r="H144" s="175">
        <v>22.858000000000001</v>
      </c>
      <c r="I144" s="176"/>
      <c r="J144" s="177">
        <f>ROUND(I144*H144,2)</f>
        <v>0</v>
      </c>
      <c r="K144" s="173" t="s">
        <v>153</v>
      </c>
      <c r="L144" s="178"/>
      <c r="M144" s="179" t="s">
        <v>1</v>
      </c>
      <c r="N144" s="180" t="s">
        <v>43</v>
      </c>
      <c r="P144" s="140">
        <f>O144*H144</f>
        <v>0</v>
      </c>
      <c r="Q144" s="140">
        <v>6.6699999999999997E-3</v>
      </c>
      <c r="R144" s="140">
        <f>Q144*H144</f>
        <v>0.15246286000000001</v>
      </c>
      <c r="S144" s="140">
        <v>0</v>
      </c>
      <c r="T144" s="141">
        <f>S144*H144</f>
        <v>0</v>
      </c>
      <c r="AR144" s="142" t="s">
        <v>197</v>
      </c>
      <c r="AT144" s="142" t="s">
        <v>444</v>
      </c>
      <c r="AU144" s="142" t="s">
        <v>88</v>
      </c>
      <c r="AY144" s="16" t="s">
        <v>147</v>
      </c>
      <c r="BE144" s="143">
        <f>IF(N144="základní",J144,0)</f>
        <v>0</v>
      </c>
      <c r="BF144" s="143">
        <f>IF(N144="snížená",J144,0)</f>
        <v>0</v>
      </c>
      <c r="BG144" s="143">
        <f>IF(N144="zákl. přenesená",J144,0)</f>
        <v>0</v>
      </c>
      <c r="BH144" s="143">
        <f>IF(N144="sníž. přenesená",J144,0)</f>
        <v>0</v>
      </c>
      <c r="BI144" s="143">
        <f>IF(N144="nulová",J144,0)</f>
        <v>0</v>
      </c>
      <c r="BJ144" s="16" t="s">
        <v>86</v>
      </c>
      <c r="BK144" s="143">
        <f>ROUND(I144*H144,2)</f>
        <v>0</v>
      </c>
      <c r="BL144" s="16" t="s">
        <v>154</v>
      </c>
      <c r="BM144" s="142" t="s">
        <v>1270</v>
      </c>
    </row>
    <row r="145" spans="2:65" s="1" customFormat="1" ht="11.25">
      <c r="B145" s="31"/>
      <c r="D145" s="144" t="s">
        <v>156</v>
      </c>
      <c r="F145" s="145" t="s">
        <v>1269</v>
      </c>
      <c r="I145" s="146"/>
      <c r="L145" s="31"/>
      <c r="M145" s="147"/>
      <c r="T145" s="55"/>
      <c r="AT145" s="16" t="s">
        <v>156</v>
      </c>
      <c r="AU145" s="16" t="s">
        <v>88</v>
      </c>
    </row>
    <row r="146" spans="2:65" s="12" customFormat="1" ht="11.25">
      <c r="B146" s="148"/>
      <c r="D146" s="144" t="s">
        <v>158</v>
      </c>
      <c r="E146" s="149" t="s">
        <v>1</v>
      </c>
      <c r="F146" s="150" t="s">
        <v>1271</v>
      </c>
      <c r="H146" s="151">
        <v>22.858000000000001</v>
      </c>
      <c r="I146" s="152"/>
      <c r="L146" s="148"/>
      <c r="M146" s="153"/>
      <c r="T146" s="154"/>
      <c r="AT146" s="149" t="s">
        <v>158</v>
      </c>
      <c r="AU146" s="149" t="s">
        <v>88</v>
      </c>
      <c r="AV146" s="12" t="s">
        <v>88</v>
      </c>
      <c r="AW146" s="12" t="s">
        <v>34</v>
      </c>
      <c r="AX146" s="12" t="s">
        <v>78</v>
      </c>
      <c r="AY146" s="149" t="s">
        <v>147</v>
      </c>
    </row>
    <row r="147" spans="2:65" s="13" customFormat="1" ht="11.25">
      <c r="B147" s="155"/>
      <c r="D147" s="144" t="s">
        <v>158</v>
      </c>
      <c r="E147" s="156" t="s">
        <v>1</v>
      </c>
      <c r="F147" s="157" t="s">
        <v>160</v>
      </c>
      <c r="H147" s="158">
        <v>22.858000000000001</v>
      </c>
      <c r="I147" s="159"/>
      <c r="L147" s="155"/>
      <c r="M147" s="160"/>
      <c r="T147" s="161"/>
      <c r="AT147" s="156" t="s">
        <v>158</v>
      </c>
      <c r="AU147" s="156" t="s">
        <v>88</v>
      </c>
      <c r="AV147" s="13" t="s">
        <v>154</v>
      </c>
      <c r="AW147" s="13" t="s">
        <v>34</v>
      </c>
      <c r="AX147" s="13" t="s">
        <v>86</v>
      </c>
      <c r="AY147" s="156" t="s">
        <v>147</v>
      </c>
    </row>
    <row r="148" spans="2:65" s="1" customFormat="1" ht="24.2" customHeight="1">
      <c r="B148" s="31"/>
      <c r="C148" s="131" t="s">
        <v>184</v>
      </c>
      <c r="D148" s="131" t="s">
        <v>149</v>
      </c>
      <c r="E148" s="132" t="s">
        <v>1272</v>
      </c>
      <c r="F148" s="133" t="s">
        <v>1273</v>
      </c>
      <c r="G148" s="134" t="s">
        <v>169</v>
      </c>
      <c r="H148" s="135">
        <v>1</v>
      </c>
      <c r="I148" s="136"/>
      <c r="J148" s="137">
        <f>ROUND(I148*H148,2)</f>
        <v>0</v>
      </c>
      <c r="K148" s="133" t="s">
        <v>153</v>
      </c>
      <c r="L148" s="31"/>
      <c r="M148" s="138" t="s">
        <v>1</v>
      </c>
      <c r="N148" s="139" t="s">
        <v>43</v>
      </c>
      <c r="P148" s="140">
        <f>O148*H148</f>
        <v>0</v>
      </c>
      <c r="Q148" s="140">
        <v>0</v>
      </c>
      <c r="R148" s="140">
        <f>Q148*H148</f>
        <v>0</v>
      </c>
      <c r="S148" s="140">
        <v>0</v>
      </c>
      <c r="T148" s="141">
        <f>S148*H148</f>
        <v>0</v>
      </c>
      <c r="AR148" s="142" t="s">
        <v>154</v>
      </c>
      <c r="AT148" s="142" t="s">
        <v>149</v>
      </c>
      <c r="AU148" s="142" t="s">
        <v>88</v>
      </c>
      <c r="AY148" s="16" t="s">
        <v>147</v>
      </c>
      <c r="BE148" s="143">
        <f>IF(N148="základní",J148,0)</f>
        <v>0</v>
      </c>
      <c r="BF148" s="143">
        <f>IF(N148="snížená",J148,0)</f>
        <v>0</v>
      </c>
      <c r="BG148" s="143">
        <f>IF(N148="zákl. přenesená",J148,0)</f>
        <v>0</v>
      </c>
      <c r="BH148" s="143">
        <f>IF(N148="sníž. přenesená",J148,0)</f>
        <v>0</v>
      </c>
      <c r="BI148" s="143">
        <f>IF(N148="nulová",J148,0)</f>
        <v>0</v>
      </c>
      <c r="BJ148" s="16" t="s">
        <v>86</v>
      </c>
      <c r="BK148" s="143">
        <f>ROUND(I148*H148,2)</f>
        <v>0</v>
      </c>
      <c r="BL148" s="16" t="s">
        <v>154</v>
      </c>
      <c r="BM148" s="142" t="s">
        <v>1274</v>
      </c>
    </row>
    <row r="149" spans="2:65" s="1" customFormat="1" ht="19.5">
      <c r="B149" s="31"/>
      <c r="D149" s="144" t="s">
        <v>156</v>
      </c>
      <c r="F149" s="145" t="s">
        <v>1275</v>
      </c>
      <c r="I149" s="146"/>
      <c r="L149" s="31"/>
      <c r="M149" s="147"/>
      <c r="T149" s="55"/>
      <c r="AT149" s="16" t="s">
        <v>156</v>
      </c>
      <c r="AU149" s="16" t="s">
        <v>88</v>
      </c>
    </row>
    <row r="150" spans="2:65" s="12" customFormat="1" ht="11.25">
      <c r="B150" s="148"/>
      <c r="D150" s="144" t="s">
        <v>158</v>
      </c>
      <c r="E150" s="149" t="s">
        <v>1</v>
      </c>
      <c r="F150" s="150" t="s">
        <v>1276</v>
      </c>
      <c r="H150" s="151">
        <v>1</v>
      </c>
      <c r="I150" s="152"/>
      <c r="L150" s="148"/>
      <c r="M150" s="153"/>
      <c r="T150" s="154"/>
      <c r="AT150" s="149" t="s">
        <v>158</v>
      </c>
      <c r="AU150" s="149" t="s">
        <v>88</v>
      </c>
      <c r="AV150" s="12" t="s">
        <v>88</v>
      </c>
      <c r="AW150" s="12" t="s">
        <v>34</v>
      </c>
      <c r="AX150" s="12" t="s">
        <v>78</v>
      </c>
      <c r="AY150" s="149" t="s">
        <v>147</v>
      </c>
    </row>
    <row r="151" spans="2:65" s="13" customFormat="1" ht="11.25">
      <c r="B151" s="155"/>
      <c r="D151" s="144" t="s">
        <v>158</v>
      </c>
      <c r="E151" s="156" t="s">
        <v>1</v>
      </c>
      <c r="F151" s="157" t="s">
        <v>160</v>
      </c>
      <c r="H151" s="158">
        <v>1</v>
      </c>
      <c r="I151" s="159"/>
      <c r="L151" s="155"/>
      <c r="M151" s="160"/>
      <c r="T151" s="161"/>
      <c r="AT151" s="156" t="s">
        <v>158</v>
      </c>
      <c r="AU151" s="156" t="s">
        <v>88</v>
      </c>
      <c r="AV151" s="13" t="s">
        <v>154</v>
      </c>
      <c r="AW151" s="13" t="s">
        <v>34</v>
      </c>
      <c r="AX151" s="13" t="s">
        <v>86</v>
      </c>
      <c r="AY151" s="156" t="s">
        <v>147</v>
      </c>
    </row>
    <row r="152" spans="2:65" s="1" customFormat="1" ht="16.5" customHeight="1">
      <c r="B152" s="31"/>
      <c r="C152" s="171" t="s">
        <v>191</v>
      </c>
      <c r="D152" s="171" t="s">
        <v>444</v>
      </c>
      <c r="E152" s="172" t="s">
        <v>1277</v>
      </c>
      <c r="F152" s="173" t="s">
        <v>1278</v>
      </c>
      <c r="G152" s="174" t="s">
        <v>169</v>
      </c>
      <c r="H152" s="175">
        <v>1</v>
      </c>
      <c r="I152" s="176"/>
      <c r="J152" s="177">
        <f>ROUND(I152*H152,2)</f>
        <v>0</v>
      </c>
      <c r="K152" s="173" t="s">
        <v>153</v>
      </c>
      <c r="L152" s="178"/>
      <c r="M152" s="179" t="s">
        <v>1</v>
      </c>
      <c r="N152" s="180" t="s">
        <v>43</v>
      </c>
      <c r="P152" s="140">
        <f>O152*H152</f>
        <v>0</v>
      </c>
      <c r="Q152" s="140">
        <v>1.72E-3</v>
      </c>
      <c r="R152" s="140">
        <f>Q152*H152</f>
        <v>1.72E-3</v>
      </c>
      <c r="S152" s="140">
        <v>0</v>
      </c>
      <c r="T152" s="141">
        <f>S152*H152</f>
        <v>0</v>
      </c>
      <c r="AR152" s="142" t="s">
        <v>197</v>
      </c>
      <c r="AT152" s="142" t="s">
        <v>444</v>
      </c>
      <c r="AU152" s="142" t="s">
        <v>88</v>
      </c>
      <c r="AY152" s="16" t="s">
        <v>147</v>
      </c>
      <c r="BE152" s="143">
        <f>IF(N152="základní",J152,0)</f>
        <v>0</v>
      </c>
      <c r="BF152" s="143">
        <f>IF(N152="snížená",J152,0)</f>
        <v>0</v>
      </c>
      <c r="BG152" s="143">
        <f>IF(N152="zákl. přenesená",J152,0)</f>
        <v>0</v>
      </c>
      <c r="BH152" s="143">
        <f>IF(N152="sníž. přenesená",J152,0)</f>
        <v>0</v>
      </c>
      <c r="BI152" s="143">
        <f>IF(N152="nulová",J152,0)</f>
        <v>0</v>
      </c>
      <c r="BJ152" s="16" t="s">
        <v>86</v>
      </c>
      <c r="BK152" s="143">
        <f>ROUND(I152*H152,2)</f>
        <v>0</v>
      </c>
      <c r="BL152" s="16" t="s">
        <v>154</v>
      </c>
      <c r="BM152" s="142" t="s">
        <v>1279</v>
      </c>
    </row>
    <row r="153" spans="2:65" s="1" customFormat="1" ht="11.25">
      <c r="B153" s="31"/>
      <c r="D153" s="144" t="s">
        <v>156</v>
      </c>
      <c r="F153" s="145" t="s">
        <v>1278</v>
      </c>
      <c r="I153" s="146"/>
      <c r="L153" s="31"/>
      <c r="M153" s="147"/>
      <c r="T153" s="55"/>
      <c r="AT153" s="16" t="s">
        <v>156</v>
      </c>
      <c r="AU153" s="16" t="s">
        <v>88</v>
      </c>
    </row>
    <row r="154" spans="2:65" s="12" customFormat="1" ht="11.25">
      <c r="B154" s="148"/>
      <c r="D154" s="144" t="s">
        <v>158</v>
      </c>
      <c r="E154" s="149" t="s">
        <v>1</v>
      </c>
      <c r="F154" s="150" t="s">
        <v>86</v>
      </c>
      <c r="H154" s="151">
        <v>1</v>
      </c>
      <c r="I154" s="152"/>
      <c r="L154" s="148"/>
      <c r="M154" s="153"/>
      <c r="T154" s="154"/>
      <c r="AT154" s="149" t="s">
        <v>158</v>
      </c>
      <c r="AU154" s="149" t="s">
        <v>88</v>
      </c>
      <c r="AV154" s="12" t="s">
        <v>88</v>
      </c>
      <c r="AW154" s="12" t="s">
        <v>34</v>
      </c>
      <c r="AX154" s="12" t="s">
        <v>78</v>
      </c>
      <c r="AY154" s="149" t="s">
        <v>147</v>
      </c>
    </row>
    <row r="155" spans="2:65" s="13" customFormat="1" ht="11.25">
      <c r="B155" s="155"/>
      <c r="D155" s="144" t="s">
        <v>158</v>
      </c>
      <c r="E155" s="156" t="s">
        <v>1</v>
      </c>
      <c r="F155" s="157" t="s">
        <v>160</v>
      </c>
      <c r="H155" s="158">
        <v>1</v>
      </c>
      <c r="I155" s="159"/>
      <c r="L155" s="155"/>
      <c r="M155" s="160"/>
      <c r="T155" s="161"/>
      <c r="AT155" s="156" t="s">
        <v>158</v>
      </c>
      <c r="AU155" s="156" t="s">
        <v>88</v>
      </c>
      <c r="AV155" s="13" t="s">
        <v>154</v>
      </c>
      <c r="AW155" s="13" t="s">
        <v>34</v>
      </c>
      <c r="AX155" s="13" t="s">
        <v>86</v>
      </c>
      <c r="AY155" s="156" t="s">
        <v>147</v>
      </c>
    </row>
    <row r="156" spans="2:65" s="1" customFormat="1" ht="16.5" customHeight="1">
      <c r="B156" s="31"/>
      <c r="C156" s="171" t="s">
        <v>197</v>
      </c>
      <c r="D156" s="171" t="s">
        <v>444</v>
      </c>
      <c r="E156" s="172" t="s">
        <v>1280</v>
      </c>
      <c r="F156" s="173" t="s">
        <v>1281</v>
      </c>
      <c r="G156" s="174" t="s">
        <v>169</v>
      </c>
      <c r="H156" s="175">
        <v>1</v>
      </c>
      <c r="I156" s="176"/>
      <c r="J156" s="177">
        <f>ROUND(I156*H156,2)</f>
        <v>0</v>
      </c>
      <c r="K156" s="173" t="s">
        <v>153</v>
      </c>
      <c r="L156" s="178"/>
      <c r="M156" s="179" t="s">
        <v>1</v>
      </c>
      <c r="N156" s="180" t="s">
        <v>43</v>
      </c>
      <c r="P156" s="140">
        <f>O156*H156</f>
        <v>0</v>
      </c>
      <c r="Q156" s="140">
        <v>1.4999999999999999E-4</v>
      </c>
      <c r="R156" s="140">
        <f>Q156*H156</f>
        <v>1.4999999999999999E-4</v>
      </c>
      <c r="S156" s="140">
        <v>0</v>
      </c>
      <c r="T156" s="141">
        <f>S156*H156</f>
        <v>0</v>
      </c>
      <c r="AR156" s="142" t="s">
        <v>197</v>
      </c>
      <c r="AT156" s="142" t="s">
        <v>444</v>
      </c>
      <c r="AU156" s="142" t="s">
        <v>88</v>
      </c>
      <c r="AY156" s="16" t="s">
        <v>147</v>
      </c>
      <c r="BE156" s="143">
        <f>IF(N156="základní",J156,0)</f>
        <v>0</v>
      </c>
      <c r="BF156" s="143">
        <f>IF(N156="snížená",J156,0)</f>
        <v>0</v>
      </c>
      <c r="BG156" s="143">
        <f>IF(N156="zákl. přenesená",J156,0)</f>
        <v>0</v>
      </c>
      <c r="BH156" s="143">
        <f>IF(N156="sníž. přenesená",J156,0)</f>
        <v>0</v>
      </c>
      <c r="BI156" s="143">
        <f>IF(N156="nulová",J156,0)</f>
        <v>0</v>
      </c>
      <c r="BJ156" s="16" t="s">
        <v>86</v>
      </c>
      <c r="BK156" s="143">
        <f>ROUND(I156*H156,2)</f>
        <v>0</v>
      </c>
      <c r="BL156" s="16" t="s">
        <v>154</v>
      </c>
      <c r="BM156" s="142" t="s">
        <v>1282</v>
      </c>
    </row>
    <row r="157" spans="2:65" s="1" customFormat="1" ht="11.25">
      <c r="B157" s="31"/>
      <c r="D157" s="144" t="s">
        <v>156</v>
      </c>
      <c r="F157" s="145" t="s">
        <v>1281</v>
      </c>
      <c r="I157" s="146"/>
      <c r="L157" s="31"/>
      <c r="M157" s="147"/>
      <c r="T157" s="55"/>
      <c r="AT157" s="16" t="s">
        <v>156</v>
      </c>
      <c r="AU157" s="16" t="s">
        <v>88</v>
      </c>
    </row>
    <row r="158" spans="2:65" s="12" customFormat="1" ht="11.25">
      <c r="B158" s="148"/>
      <c r="D158" s="144" t="s">
        <v>158</v>
      </c>
      <c r="E158" s="149" t="s">
        <v>1</v>
      </c>
      <c r="F158" s="150" t="s">
        <v>86</v>
      </c>
      <c r="H158" s="151">
        <v>1</v>
      </c>
      <c r="I158" s="152"/>
      <c r="L158" s="148"/>
      <c r="M158" s="153"/>
      <c r="T158" s="154"/>
      <c r="AT158" s="149" t="s">
        <v>158</v>
      </c>
      <c r="AU158" s="149" t="s">
        <v>88</v>
      </c>
      <c r="AV158" s="12" t="s">
        <v>88</v>
      </c>
      <c r="AW158" s="12" t="s">
        <v>34</v>
      </c>
      <c r="AX158" s="12" t="s">
        <v>78</v>
      </c>
      <c r="AY158" s="149" t="s">
        <v>147</v>
      </c>
    </row>
    <row r="159" spans="2:65" s="13" customFormat="1" ht="11.25">
      <c r="B159" s="155"/>
      <c r="D159" s="144" t="s">
        <v>158</v>
      </c>
      <c r="E159" s="156" t="s">
        <v>1</v>
      </c>
      <c r="F159" s="157" t="s">
        <v>160</v>
      </c>
      <c r="H159" s="158">
        <v>1</v>
      </c>
      <c r="I159" s="159"/>
      <c r="L159" s="155"/>
      <c r="M159" s="160"/>
      <c r="T159" s="161"/>
      <c r="AT159" s="156" t="s">
        <v>158</v>
      </c>
      <c r="AU159" s="156" t="s">
        <v>88</v>
      </c>
      <c r="AV159" s="13" t="s">
        <v>154</v>
      </c>
      <c r="AW159" s="13" t="s">
        <v>34</v>
      </c>
      <c r="AX159" s="13" t="s">
        <v>86</v>
      </c>
      <c r="AY159" s="156" t="s">
        <v>147</v>
      </c>
    </row>
    <row r="160" spans="2:65" s="1" customFormat="1" ht="21.75" customHeight="1">
      <c r="B160" s="31"/>
      <c r="C160" s="131" t="s">
        <v>204</v>
      </c>
      <c r="D160" s="131" t="s">
        <v>149</v>
      </c>
      <c r="E160" s="132" t="s">
        <v>1283</v>
      </c>
      <c r="F160" s="133" t="s">
        <v>1284</v>
      </c>
      <c r="G160" s="134" t="s">
        <v>169</v>
      </c>
      <c r="H160" s="135">
        <v>1</v>
      </c>
      <c r="I160" s="136"/>
      <c r="J160" s="137">
        <f>ROUND(I160*H160,2)</f>
        <v>0</v>
      </c>
      <c r="K160" s="133" t="s">
        <v>153</v>
      </c>
      <c r="L160" s="31"/>
      <c r="M160" s="138" t="s">
        <v>1</v>
      </c>
      <c r="N160" s="139" t="s">
        <v>43</v>
      </c>
      <c r="P160" s="140">
        <f>O160*H160</f>
        <v>0</v>
      </c>
      <c r="Q160" s="140">
        <v>1.65E-3</v>
      </c>
      <c r="R160" s="140">
        <f>Q160*H160</f>
        <v>1.65E-3</v>
      </c>
      <c r="S160" s="140">
        <v>0</v>
      </c>
      <c r="T160" s="141">
        <f>S160*H160</f>
        <v>0</v>
      </c>
      <c r="AR160" s="142" t="s">
        <v>154</v>
      </c>
      <c r="AT160" s="142" t="s">
        <v>149</v>
      </c>
      <c r="AU160" s="142" t="s">
        <v>88</v>
      </c>
      <c r="AY160" s="16" t="s">
        <v>147</v>
      </c>
      <c r="BE160" s="143">
        <f>IF(N160="základní",J160,0)</f>
        <v>0</v>
      </c>
      <c r="BF160" s="143">
        <f>IF(N160="snížená",J160,0)</f>
        <v>0</v>
      </c>
      <c r="BG160" s="143">
        <f>IF(N160="zákl. přenesená",J160,0)</f>
        <v>0</v>
      </c>
      <c r="BH160" s="143">
        <f>IF(N160="sníž. přenesená",J160,0)</f>
        <v>0</v>
      </c>
      <c r="BI160" s="143">
        <f>IF(N160="nulová",J160,0)</f>
        <v>0</v>
      </c>
      <c r="BJ160" s="16" t="s">
        <v>86</v>
      </c>
      <c r="BK160" s="143">
        <f>ROUND(I160*H160,2)</f>
        <v>0</v>
      </c>
      <c r="BL160" s="16" t="s">
        <v>154</v>
      </c>
      <c r="BM160" s="142" t="s">
        <v>1285</v>
      </c>
    </row>
    <row r="161" spans="2:65" s="1" customFormat="1" ht="29.25">
      <c r="B161" s="31"/>
      <c r="D161" s="144" t="s">
        <v>156</v>
      </c>
      <c r="F161" s="145" t="s">
        <v>1286</v>
      </c>
      <c r="I161" s="146"/>
      <c r="L161" s="31"/>
      <c r="M161" s="147"/>
      <c r="T161" s="55"/>
      <c r="AT161" s="16" t="s">
        <v>156</v>
      </c>
      <c r="AU161" s="16" t="s">
        <v>88</v>
      </c>
    </row>
    <row r="162" spans="2:65" s="12" customFormat="1" ht="11.25">
      <c r="B162" s="148"/>
      <c r="D162" s="144" t="s">
        <v>158</v>
      </c>
      <c r="E162" s="149" t="s">
        <v>1</v>
      </c>
      <c r="F162" s="150" t="s">
        <v>1287</v>
      </c>
      <c r="H162" s="151">
        <v>1</v>
      </c>
      <c r="I162" s="152"/>
      <c r="L162" s="148"/>
      <c r="M162" s="153"/>
      <c r="T162" s="154"/>
      <c r="AT162" s="149" t="s">
        <v>158</v>
      </c>
      <c r="AU162" s="149" t="s">
        <v>88</v>
      </c>
      <c r="AV162" s="12" t="s">
        <v>88</v>
      </c>
      <c r="AW162" s="12" t="s">
        <v>34</v>
      </c>
      <c r="AX162" s="12" t="s">
        <v>78</v>
      </c>
      <c r="AY162" s="149" t="s">
        <v>147</v>
      </c>
    </row>
    <row r="163" spans="2:65" s="13" customFormat="1" ht="11.25">
      <c r="B163" s="155"/>
      <c r="D163" s="144" t="s">
        <v>158</v>
      </c>
      <c r="E163" s="156" t="s">
        <v>1</v>
      </c>
      <c r="F163" s="157" t="s">
        <v>160</v>
      </c>
      <c r="H163" s="158">
        <v>1</v>
      </c>
      <c r="I163" s="159"/>
      <c r="L163" s="155"/>
      <c r="M163" s="160"/>
      <c r="T163" s="161"/>
      <c r="AT163" s="156" t="s">
        <v>158</v>
      </c>
      <c r="AU163" s="156" t="s">
        <v>88</v>
      </c>
      <c r="AV163" s="13" t="s">
        <v>154</v>
      </c>
      <c r="AW163" s="13" t="s">
        <v>34</v>
      </c>
      <c r="AX163" s="13" t="s">
        <v>86</v>
      </c>
      <c r="AY163" s="156" t="s">
        <v>147</v>
      </c>
    </row>
    <row r="164" spans="2:65" s="1" customFormat="1" ht="24.2" customHeight="1">
      <c r="B164" s="31"/>
      <c r="C164" s="171" t="s">
        <v>210</v>
      </c>
      <c r="D164" s="171" t="s">
        <v>444</v>
      </c>
      <c r="E164" s="172" t="s">
        <v>1288</v>
      </c>
      <c r="F164" s="173" t="s">
        <v>1289</v>
      </c>
      <c r="G164" s="174" t="s">
        <v>169</v>
      </c>
      <c r="H164" s="175">
        <v>1</v>
      </c>
      <c r="I164" s="176"/>
      <c r="J164" s="177">
        <f>ROUND(I164*H164,2)</f>
        <v>0</v>
      </c>
      <c r="K164" s="173" t="s">
        <v>153</v>
      </c>
      <c r="L164" s="178"/>
      <c r="M164" s="179" t="s">
        <v>1</v>
      </c>
      <c r="N164" s="180" t="s">
        <v>43</v>
      </c>
      <c r="P164" s="140">
        <f>O164*H164</f>
        <v>0</v>
      </c>
      <c r="Q164" s="140">
        <v>4.7499999999999999E-3</v>
      </c>
      <c r="R164" s="140">
        <f>Q164*H164</f>
        <v>4.7499999999999999E-3</v>
      </c>
      <c r="S164" s="140">
        <v>0</v>
      </c>
      <c r="T164" s="141">
        <f>S164*H164</f>
        <v>0</v>
      </c>
      <c r="AR164" s="142" t="s">
        <v>197</v>
      </c>
      <c r="AT164" s="142" t="s">
        <v>444</v>
      </c>
      <c r="AU164" s="142" t="s">
        <v>88</v>
      </c>
      <c r="AY164" s="16" t="s">
        <v>147</v>
      </c>
      <c r="BE164" s="143">
        <f>IF(N164="základní",J164,0)</f>
        <v>0</v>
      </c>
      <c r="BF164" s="143">
        <f>IF(N164="snížená",J164,0)</f>
        <v>0</v>
      </c>
      <c r="BG164" s="143">
        <f>IF(N164="zákl. přenesená",J164,0)</f>
        <v>0</v>
      </c>
      <c r="BH164" s="143">
        <f>IF(N164="sníž. přenesená",J164,0)</f>
        <v>0</v>
      </c>
      <c r="BI164" s="143">
        <f>IF(N164="nulová",J164,0)</f>
        <v>0</v>
      </c>
      <c r="BJ164" s="16" t="s">
        <v>86</v>
      </c>
      <c r="BK164" s="143">
        <f>ROUND(I164*H164,2)</f>
        <v>0</v>
      </c>
      <c r="BL164" s="16" t="s">
        <v>154</v>
      </c>
      <c r="BM164" s="142" t="s">
        <v>1290</v>
      </c>
    </row>
    <row r="165" spans="2:65" s="1" customFormat="1" ht="11.25">
      <c r="B165" s="31"/>
      <c r="D165" s="144" t="s">
        <v>156</v>
      </c>
      <c r="F165" s="145" t="s">
        <v>1289</v>
      </c>
      <c r="I165" s="146"/>
      <c r="L165" s="31"/>
      <c r="M165" s="147"/>
      <c r="T165" s="55"/>
      <c r="AT165" s="16" t="s">
        <v>156</v>
      </c>
      <c r="AU165" s="16" t="s">
        <v>88</v>
      </c>
    </row>
    <row r="166" spans="2:65" s="12" customFormat="1" ht="11.25">
      <c r="B166" s="148"/>
      <c r="D166" s="144" t="s">
        <v>158</v>
      </c>
      <c r="E166" s="149" t="s">
        <v>1</v>
      </c>
      <c r="F166" s="150" t="s">
        <v>86</v>
      </c>
      <c r="H166" s="151">
        <v>1</v>
      </c>
      <c r="I166" s="152"/>
      <c r="L166" s="148"/>
      <c r="M166" s="153"/>
      <c r="T166" s="154"/>
      <c r="AT166" s="149" t="s">
        <v>158</v>
      </c>
      <c r="AU166" s="149" t="s">
        <v>88</v>
      </c>
      <c r="AV166" s="12" t="s">
        <v>88</v>
      </c>
      <c r="AW166" s="12" t="s">
        <v>34</v>
      </c>
      <c r="AX166" s="12" t="s">
        <v>78</v>
      </c>
      <c r="AY166" s="149" t="s">
        <v>147</v>
      </c>
    </row>
    <row r="167" spans="2:65" s="13" customFormat="1" ht="11.25">
      <c r="B167" s="155"/>
      <c r="D167" s="144" t="s">
        <v>158</v>
      </c>
      <c r="E167" s="156" t="s">
        <v>1</v>
      </c>
      <c r="F167" s="157" t="s">
        <v>160</v>
      </c>
      <c r="H167" s="158">
        <v>1</v>
      </c>
      <c r="I167" s="159"/>
      <c r="L167" s="155"/>
      <c r="M167" s="160"/>
      <c r="T167" s="161"/>
      <c r="AT167" s="156" t="s">
        <v>158</v>
      </c>
      <c r="AU167" s="156" t="s">
        <v>88</v>
      </c>
      <c r="AV167" s="13" t="s">
        <v>154</v>
      </c>
      <c r="AW167" s="13" t="s">
        <v>34</v>
      </c>
      <c r="AX167" s="13" t="s">
        <v>86</v>
      </c>
      <c r="AY167" s="156" t="s">
        <v>147</v>
      </c>
    </row>
    <row r="168" spans="2:65" s="1" customFormat="1" ht="21.75" customHeight="1">
      <c r="B168" s="31"/>
      <c r="C168" s="131" t="s">
        <v>216</v>
      </c>
      <c r="D168" s="131" t="s">
        <v>149</v>
      </c>
      <c r="E168" s="132" t="s">
        <v>1291</v>
      </c>
      <c r="F168" s="133" t="s">
        <v>1292</v>
      </c>
      <c r="G168" s="134" t="s">
        <v>169</v>
      </c>
      <c r="H168" s="135">
        <v>1</v>
      </c>
      <c r="I168" s="136"/>
      <c r="J168" s="137">
        <f>ROUND(I168*H168,2)</f>
        <v>0</v>
      </c>
      <c r="K168" s="133" t="s">
        <v>153</v>
      </c>
      <c r="L168" s="31"/>
      <c r="M168" s="138" t="s">
        <v>1</v>
      </c>
      <c r="N168" s="139" t="s">
        <v>43</v>
      </c>
      <c r="P168" s="140">
        <f>O168*H168</f>
        <v>0</v>
      </c>
      <c r="Q168" s="140">
        <v>2.81E-3</v>
      </c>
      <c r="R168" s="140">
        <f>Q168*H168</f>
        <v>2.81E-3</v>
      </c>
      <c r="S168" s="140">
        <v>0</v>
      </c>
      <c r="T168" s="141">
        <f>S168*H168</f>
        <v>0</v>
      </c>
      <c r="AR168" s="142" t="s">
        <v>154</v>
      </c>
      <c r="AT168" s="142" t="s">
        <v>149</v>
      </c>
      <c r="AU168" s="142" t="s">
        <v>88</v>
      </c>
      <c r="AY168" s="16" t="s">
        <v>147</v>
      </c>
      <c r="BE168" s="143">
        <f>IF(N168="základní",J168,0)</f>
        <v>0</v>
      </c>
      <c r="BF168" s="143">
        <f>IF(N168="snížená",J168,0)</f>
        <v>0</v>
      </c>
      <c r="BG168" s="143">
        <f>IF(N168="zákl. přenesená",J168,0)</f>
        <v>0</v>
      </c>
      <c r="BH168" s="143">
        <f>IF(N168="sníž. přenesená",J168,0)</f>
        <v>0</v>
      </c>
      <c r="BI168" s="143">
        <f>IF(N168="nulová",J168,0)</f>
        <v>0</v>
      </c>
      <c r="BJ168" s="16" t="s">
        <v>86</v>
      </c>
      <c r="BK168" s="143">
        <f>ROUND(I168*H168,2)</f>
        <v>0</v>
      </c>
      <c r="BL168" s="16" t="s">
        <v>154</v>
      </c>
      <c r="BM168" s="142" t="s">
        <v>1293</v>
      </c>
    </row>
    <row r="169" spans="2:65" s="1" customFormat="1" ht="29.25">
      <c r="B169" s="31"/>
      <c r="D169" s="144" t="s">
        <v>156</v>
      </c>
      <c r="F169" s="145" t="s">
        <v>1294</v>
      </c>
      <c r="I169" s="146"/>
      <c r="L169" s="31"/>
      <c r="M169" s="147"/>
      <c r="T169" s="55"/>
      <c r="AT169" s="16" t="s">
        <v>156</v>
      </c>
      <c r="AU169" s="16" t="s">
        <v>88</v>
      </c>
    </row>
    <row r="170" spans="2:65" s="12" customFormat="1" ht="11.25">
      <c r="B170" s="148"/>
      <c r="D170" s="144" t="s">
        <v>158</v>
      </c>
      <c r="E170" s="149" t="s">
        <v>1</v>
      </c>
      <c r="F170" s="150" t="s">
        <v>1287</v>
      </c>
      <c r="H170" s="151">
        <v>1</v>
      </c>
      <c r="I170" s="152"/>
      <c r="L170" s="148"/>
      <c r="M170" s="153"/>
      <c r="T170" s="154"/>
      <c r="AT170" s="149" t="s">
        <v>158</v>
      </c>
      <c r="AU170" s="149" t="s">
        <v>88</v>
      </c>
      <c r="AV170" s="12" t="s">
        <v>88</v>
      </c>
      <c r="AW170" s="12" t="s">
        <v>34</v>
      </c>
      <c r="AX170" s="12" t="s">
        <v>78</v>
      </c>
      <c r="AY170" s="149" t="s">
        <v>147</v>
      </c>
    </row>
    <row r="171" spans="2:65" s="13" customFormat="1" ht="11.25">
      <c r="B171" s="155"/>
      <c r="D171" s="144" t="s">
        <v>158</v>
      </c>
      <c r="E171" s="156" t="s">
        <v>1</v>
      </c>
      <c r="F171" s="157" t="s">
        <v>160</v>
      </c>
      <c r="H171" s="158">
        <v>1</v>
      </c>
      <c r="I171" s="159"/>
      <c r="L171" s="155"/>
      <c r="M171" s="160"/>
      <c r="T171" s="161"/>
      <c r="AT171" s="156" t="s">
        <v>158</v>
      </c>
      <c r="AU171" s="156" t="s">
        <v>88</v>
      </c>
      <c r="AV171" s="13" t="s">
        <v>154</v>
      </c>
      <c r="AW171" s="13" t="s">
        <v>34</v>
      </c>
      <c r="AX171" s="13" t="s">
        <v>86</v>
      </c>
      <c r="AY171" s="156" t="s">
        <v>147</v>
      </c>
    </row>
    <row r="172" spans="2:65" s="1" customFormat="1" ht="24.2" customHeight="1">
      <c r="B172" s="31"/>
      <c r="C172" s="171" t="s">
        <v>8</v>
      </c>
      <c r="D172" s="171" t="s">
        <v>444</v>
      </c>
      <c r="E172" s="172" t="s">
        <v>1295</v>
      </c>
      <c r="F172" s="173" t="s">
        <v>1296</v>
      </c>
      <c r="G172" s="174" t="s">
        <v>169</v>
      </c>
      <c r="H172" s="175">
        <v>1</v>
      </c>
      <c r="I172" s="176"/>
      <c r="J172" s="177">
        <f>ROUND(I172*H172,2)</f>
        <v>0</v>
      </c>
      <c r="K172" s="173" t="s">
        <v>153</v>
      </c>
      <c r="L172" s="178"/>
      <c r="M172" s="179" t="s">
        <v>1</v>
      </c>
      <c r="N172" s="180" t="s">
        <v>43</v>
      </c>
      <c r="P172" s="140">
        <f>O172*H172</f>
        <v>0</v>
      </c>
      <c r="Q172" s="140">
        <v>8.5000000000000006E-3</v>
      </c>
      <c r="R172" s="140">
        <f>Q172*H172</f>
        <v>8.5000000000000006E-3</v>
      </c>
      <c r="S172" s="140">
        <v>0</v>
      </c>
      <c r="T172" s="141">
        <f>S172*H172</f>
        <v>0</v>
      </c>
      <c r="AR172" s="142" t="s">
        <v>197</v>
      </c>
      <c r="AT172" s="142" t="s">
        <v>444</v>
      </c>
      <c r="AU172" s="142" t="s">
        <v>88</v>
      </c>
      <c r="AY172" s="16" t="s">
        <v>147</v>
      </c>
      <c r="BE172" s="143">
        <f>IF(N172="základní",J172,0)</f>
        <v>0</v>
      </c>
      <c r="BF172" s="143">
        <f>IF(N172="snížená",J172,0)</f>
        <v>0</v>
      </c>
      <c r="BG172" s="143">
        <f>IF(N172="zákl. přenesená",J172,0)</f>
        <v>0</v>
      </c>
      <c r="BH172" s="143">
        <f>IF(N172="sníž. přenesená",J172,0)</f>
        <v>0</v>
      </c>
      <c r="BI172" s="143">
        <f>IF(N172="nulová",J172,0)</f>
        <v>0</v>
      </c>
      <c r="BJ172" s="16" t="s">
        <v>86</v>
      </c>
      <c r="BK172" s="143">
        <f>ROUND(I172*H172,2)</f>
        <v>0</v>
      </c>
      <c r="BL172" s="16" t="s">
        <v>154</v>
      </c>
      <c r="BM172" s="142" t="s">
        <v>1297</v>
      </c>
    </row>
    <row r="173" spans="2:65" s="1" customFormat="1" ht="11.25">
      <c r="B173" s="31"/>
      <c r="D173" s="144" t="s">
        <v>156</v>
      </c>
      <c r="F173" s="145" t="s">
        <v>1296</v>
      </c>
      <c r="I173" s="146"/>
      <c r="L173" s="31"/>
      <c r="M173" s="147"/>
      <c r="T173" s="55"/>
      <c r="AT173" s="16" t="s">
        <v>156</v>
      </c>
      <c r="AU173" s="16" t="s">
        <v>88</v>
      </c>
    </row>
    <row r="174" spans="2:65" s="12" customFormat="1" ht="11.25">
      <c r="B174" s="148"/>
      <c r="D174" s="144" t="s">
        <v>158</v>
      </c>
      <c r="E174" s="149" t="s">
        <v>1</v>
      </c>
      <c r="F174" s="150" t="s">
        <v>86</v>
      </c>
      <c r="H174" s="151">
        <v>1</v>
      </c>
      <c r="I174" s="152"/>
      <c r="L174" s="148"/>
      <c r="M174" s="153"/>
      <c r="T174" s="154"/>
      <c r="AT174" s="149" t="s">
        <v>158</v>
      </c>
      <c r="AU174" s="149" t="s">
        <v>88</v>
      </c>
      <c r="AV174" s="12" t="s">
        <v>88</v>
      </c>
      <c r="AW174" s="12" t="s">
        <v>34</v>
      </c>
      <c r="AX174" s="12" t="s">
        <v>78</v>
      </c>
      <c r="AY174" s="149" t="s">
        <v>147</v>
      </c>
    </row>
    <row r="175" spans="2:65" s="13" customFormat="1" ht="11.25">
      <c r="B175" s="155"/>
      <c r="D175" s="144" t="s">
        <v>158</v>
      </c>
      <c r="E175" s="156" t="s">
        <v>1</v>
      </c>
      <c r="F175" s="157" t="s">
        <v>160</v>
      </c>
      <c r="H175" s="158">
        <v>1</v>
      </c>
      <c r="I175" s="159"/>
      <c r="L175" s="155"/>
      <c r="M175" s="160"/>
      <c r="T175" s="161"/>
      <c r="AT175" s="156" t="s">
        <v>158</v>
      </c>
      <c r="AU175" s="156" t="s">
        <v>88</v>
      </c>
      <c r="AV175" s="13" t="s">
        <v>154</v>
      </c>
      <c r="AW175" s="13" t="s">
        <v>34</v>
      </c>
      <c r="AX175" s="13" t="s">
        <v>86</v>
      </c>
      <c r="AY175" s="156" t="s">
        <v>147</v>
      </c>
    </row>
    <row r="176" spans="2:65" s="1" customFormat="1" ht="16.5" customHeight="1">
      <c r="B176" s="31"/>
      <c r="C176" s="171" t="s">
        <v>228</v>
      </c>
      <c r="D176" s="171" t="s">
        <v>444</v>
      </c>
      <c r="E176" s="172" t="s">
        <v>1298</v>
      </c>
      <c r="F176" s="173" t="s">
        <v>1299</v>
      </c>
      <c r="G176" s="174" t="s">
        <v>169</v>
      </c>
      <c r="H176" s="175">
        <v>2</v>
      </c>
      <c r="I176" s="176"/>
      <c r="J176" s="177">
        <f>ROUND(I176*H176,2)</f>
        <v>0</v>
      </c>
      <c r="K176" s="173" t="s">
        <v>1</v>
      </c>
      <c r="L176" s="178"/>
      <c r="M176" s="179" t="s">
        <v>1</v>
      </c>
      <c r="N176" s="180" t="s">
        <v>43</v>
      </c>
      <c r="P176" s="140">
        <f>O176*H176</f>
        <v>0</v>
      </c>
      <c r="Q176" s="140">
        <v>0</v>
      </c>
      <c r="R176" s="140">
        <f>Q176*H176</f>
        <v>0</v>
      </c>
      <c r="S176" s="140">
        <v>0</v>
      </c>
      <c r="T176" s="141">
        <f>S176*H176</f>
        <v>0</v>
      </c>
      <c r="AR176" s="142" t="s">
        <v>197</v>
      </c>
      <c r="AT176" s="142" t="s">
        <v>444</v>
      </c>
      <c r="AU176" s="142" t="s">
        <v>88</v>
      </c>
      <c r="AY176" s="16" t="s">
        <v>147</v>
      </c>
      <c r="BE176" s="143">
        <f>IF(N176="základní",J176,0)</f>
        <v>0</v>
      </c>
      <c r="BF176" s="143">
        <f>IF(N176="snížená",J176,0)</f>
        <v>0</v>
      </c>
      <c r="BG176" s="143">
        <f>IF(N176="zákl. přenesená",J176,0)</f>
        <v>0</v>
      </c>
      <c r="BH176" s="143">
        <f>IF(N176="sníž. přenesená",J176,0)</f>
        <v>0</v>
      </c>
      <c r="BI176" s="143">
        <f>IF(N176="nulová",J176,0)</f>
        <v>0</v>
      </c>
      <c r="BJ176" s="16" t="s">
        <v>86</v>
      </c>
      <c r="BK176" s="143">
        <f>ROUND(I176*H176,2)</f>
        <v>0</v>
      </c>
      <c r="BL176" s="16" t="s">
        <v>154</v>
      </c>
      <c r="BM176" s="142" t="s">
        <v>1300</v>
      </c>
    </row>
    <row r="177" spans="2:65" s="1" customFormat="1" ht="11.25">
      <c r="B177" s="31"/>
      <c r="D177" s="144" t="s">
        <v>156</v>
      </c>
      <c r="F177" s="145" t="s">
        <v>1299</v>
      </c>
      <c r="I177" s="146"/>
      <c r="L177" s="31"/>
      <c r="M177" s="147"/>
      <c r="T177" s="55"/>
      <c r="AT177" s="16" t="s">
        <v>156</v>
      </c>
      <c r="AU177" s="16" t="s">
        <v>88</v>
      </c>
    </row>
    <row r="178" spans="2:65" s="12" customFormat="1" ht="11.25">
      <c r="B178" s="148"/>
      <c r="D178" s="144" t="s">
        <v>158</v>
      </c>
      <c r="E178" s="149" t="s">
        <v>1</v>
      </c>
      <c r="F178" s="150" t="s">
        <v>88</v>
      </c>
      <c r="H178" s="151">
        <v>2</v>
      </c>
      <c r="I178" s="152"/>
      <c r="L178" s="148"/>
      <c r="M178" s="153"/>
      <c r="T178" s="154"/>
      <c r="AT178" s="149" t="s">
        <v>158</v>
      </c>
      <c r="AU178" s="149" t="s">
        <v>88</v>
      </c>
      <c r="AV178" s="12" t="s">
        <v>88</v>
      </c>
      <c r="AW178" s="12" t="s">
        <v>34</v>
      </c>
      <c r="AX178" s="12" t="s">
        <v>78</v>
      </c>
      <c r="AY178" s="149" t="s">
        <v>147</v>
      </c>
    </row>
    <row r="179" spans="2:65" s="13" customFormat="1" ht="11.25">
      <c r="B179" s="155"/>
      <c r="D179" s="144" t="s">
        <v>158</v>
      </c>
      <c r="E179" s="156" t="s">
        <v>1</v>
      </c>
      <c r="F179" s="157" t="s">
        <v>160</v>
      </c>
      <c r="H179" s="158">
        <v>2</v>
      </c>
      <c r="I179" s="159"/>
      <c r="L179" s="155"/>
      <c r="M179" s="160"/>
      <c r="T179" s="161"/>
      <c r="AT179" s="156" t="s">
        <v>158</v>
      </c>
      <c r="AU179" s="156" t="s">
        <v>88</v>
      </c>
      <c r="AV179" s="13" t="s">
        <v>154</v>
      </c>
      <c r="AW179" s="13" t="s">
        <v>34</v>
      </c>
      <c r="AX179" s="13" t="s">
        <v>86</v>
      </c>
      <c r="AY179" s="156" t="s">
        <v>147</v>
      </c>
    </row>
    <row r="180" spans="2:65" s="1" customFormat="1" ht="16.5" customHeight="1">
      <c r="B180" s="31"/>
      <c r="C180" s="171" t="s">
        <v>234</v>
      </c>
      <c r="D180" s="171" t="s">
        <v>444</v>
      </c>
      <c r="E180" s="172" t="s">
        <v>1301</v>
      </c>
      <c r="F180" s="173" t="s">
        <v>1302</v>
      </c>
      <c r="G180" s="174" t="s">
        <v>169</v>
      </c>
      <c r="H180" s="175">
        <v>4</v>
      </c>
      <c r="I180" s="176"/>
      <c r="J180" s="177">
        <f>ROUND(I180*H180,2)</f>
        <v>0</v>
      </c>
      <c r="K180" s="173" t="s">
        <v>1</v>
      </c>
      <c r="L180" s="178"/>
      <c r="M180" s="179" t="s">
        <v>1</v>
      </c>
      <c r="N180" s="180" t="s">
        <v>43</v>
      </c>
      <c r="P180" s="140">
        <f>O180*H180</f>
        <v>0</v>
      </c>
      <c r="Q180" s="140">
        <v>0</v>
      </c>
      <c r="R180" s="140">
        <f>Q180*H180</f>
        <v>0</v>
      </c>
      <c r="S180" s="140">
        <v>0</v>
      </c>
      <c r="T180" s="141">
        <f>S180*H180</f>
        <v>0</v>
      </c>
      <c r="AR180" s="142" t="s">
        <v>197</v>
      </c>
      <c r="AT180" s="142" t="s">
        <v>444</v>
      </c>
      <c r="AU180" s="142" t="s">
        <v>88</v>
      </c>
      <c r="AY180" s="16" t="s">
        <v>147</v>
      </c>
      <c r="BE180" s="143">
        <f>IF(N180="základní",J180,0)</f>
        <v>0</v>
      </c>
      <c r="BF180" s="143">
        <f>IF(N180="snížená",J180,0)</f>
        <v>0</v>
      </c>
      <c r="BG180" s="143">
        <f>IF(N180="zákl. přenesená",J180,0)</f>
        <v>0</v>
      </c>
      <c r="BH180" s="143">
        <f>IF(N180="sníž. přenesená",J180,0)</f>
        <v>0</v>
      </c>
      <c r="BI180" s="143">
        <f>IF(N180="nulová",J180,0)</f>
        <v>0</v>
      </c>
      <c r="BJ180" s="16" t="s">
        <v>86</v>
      </c>
      <c r="BK180" s="143">
        <f>ROUND(I180*H180,2)</f>
        <v>0</v>
      </c>
      <c r="BL180" s="16" t="s">
        <v>154</v>
      </c>
      <c r="BM180" s="142" t="s">
        <v>1303</v>
      </c>
    </row>
    <row r="181" spans="2:65" s="1" customFormat="1" ht="11.25">
      <c r="B181" s="31"/>
      <c r="D181" s="144" t="s">
        <v>156</v>
      </c>
      <c r="F181" s="145" t="s">
        <v>1302</v>
      </c>
      <c r="I181" s="146"/>
      <c r="L181" s="31"/>
      <c r="M181" s="147"/>
      <c r="T181" s="55"/>
      <c r="AT181" s="16" t="s">
        <v>156</v>
      </c>
      <c r="AU181" s="16" t="s">
        <v>88</v>
      </c>
    </row>
    <row r="182" spans="2:65" s="12" customFormat="1" ht="11.25">
      <c r="B182" s="148"/>
      <c r="D182" s="144" t="s">
        <v>158</v>
      </c>
      <c r="E182" s="149" t="s">
        <v>1</v>
      </c>
      <c r="F182" s="150" t="s">
        <v>154</v>
      </c>
      <c r="H182" s="151">
        <v>4</v>
      </c>
      <c r="I182" s="152"/>
      <c r="L182" s="148"/>
      <c r="M182" s="153"/>
      <c r="T182" s="154"/>
      <c r="AT182" s="149" t="s">
        <v>158</v>
      </c>
      <c r="AU182" s="149" t="s">
        <v>88</v>
      </c>
      <c r="AV182" s="12" t="s">
        <v>88</v>
      </c>
      <c r="AW182" s="12" t="s">
        <v>34</v>
      </c>
      <c r="AX182" s="12" t="s">
        <v>78</v>
      </c>
      <c r="AY182" s="149" t="s">
        <v>147</v>
      </c>
    </row>
    <row r="183" spans="2:65" s="13" customFormat="1" ht="11.25">
      <c r="B183" s="155"/>
      <c r="D183" s="144" t="s">
        <v>158</v>
      </c>
      <c r="E183" s="156" t="s">
        <v>1</v>
      </c>
      <c r="F183" s="157" t="s">
        <v>160</v>
      </c>
      <c r="H183" s="158">
        <v>4</v>
      </c>
      <c r="I183" s="159"/>
      <c r="L183" s="155"/>
      <c r="M183" s="160"/>
      <c r="T183" s="161"/>
      <c r="AT183" s="156" t="s">
        <v>158</v>
      </c>
      <c r="AU183" s="156" t="s">
        <v>88</v>
      </c>
      <c r="AV183" s="13" t="s">
        <v>154</v>
      </c>
      <c r="AW183" s="13" t="s">
        <v>34</v>
      </c>
      <c r="AX183" s="13" t="s">
        <v>86</v>
      </c>
      <c r="AY183" s="156" t="s">
        <v>147</v>
      </c>
    </row>
    <row r="184" spans="2:65" s="1" customFormat="1" ht="21.75" customHeight="1">
      <c r="B184" s="31"/>
      <c r="C184" s="131" t="s">
        <v>241</v>
      </c>
      <c r="D184" s="131" t="s">
        <v>149</v>
      </c>
      <c r="E184" s="132" t="s">
        <v>1304</v>
      </c>
      <c r="F184" s="133" t="s">
        <v>1305</v>
      </c>
      <c r="G184" s="134" t="s">
        <v>335</v>
      </c>
      <c r="H184" s="135">
        <v>22.52</v>
      </c>
      <c r="I184" s="136"/>
      <c r="J184" s="137">
        <f>ROUND(I184*H184,2)</f>
        <v>0</v>
      </c>
      <c r="K184" s="133" t="s">
        <v>153</v>
      </c>
      <c r="L184" s="31"/>
      <c r="M184" s="138" t="s">
        <v>1</v>
      </c>
      <c r="N184" s="139" t="s">
        <v>43</v>
      </c>
      <c r="P184" s="140">
        <f>O184*H184</f>
        <v>0</v>
      </c>
      <c r="Q184" s="140">
        <v>0</v>
      </c>
      <c r="R184" s="140">
        <f>Q184*H184</f>
        <v>0</v>
      </c>
      <c r="S184" s="140">
        <v>0</v>
      </c>
      <c r="T184" s="141">
        <f>S184*H184</f>
        <v>0</v>
      </c>
      <c r="AR184" s="142" t="s">
        <v>154</v>
      </c>
      <c r="AT184" s="142" t="s">
        <v>149</v>
      </c>
      <c r="AU184" s="142" t="s">
        <v>88</v>
      </c>
      <c r="AY184" s="16" t="s">
        <v>147</v>
      </c>
      <c r="BE184" s="143">
        <f>IF(N184="základní",J184,0)</f>
        <v>0</v>
      </c>
      <c r="BF184" s="143">
        <f>IF(N184="snížená",J184,0)</f>
        <v>0</v>
      </c>
      <c r="BG184" s="143">
        <f>IF(N184="zákl. přenesená",J184,0)</f>
        <v>0</v>
      </c>
      <c r="BH184" s="143">
        <f>IF(N184="sníž. přenesená",J184,0)</f>
        <v>0</v>
      </c>
      <c r="BI184" s="143">
        <f>IF(N184="nulová",J184,0)</f>
        <v>0</v>
      </c>
      <c r="BJ184" s="16" t="s">
        <v>86</v>
      </c>
      <c r="BK184" s="143">
        <f>ROUND(I184*H184,2)</f>
        <v>0</v>
      </c>
      <c r="BL184" s="16" t="s">
        <v>154</v>
      </c>
      <c r="BM184" s="142" t="s">
        <v>1306</v>
      </c>
    </row>
    <row r="185" spans="2:65" s="1" customFormat="1" ht="11.25">
      <c r="B185" s="31"/>
      <c r="D185" s="144" t="s">
        <v>156</v>
      </c>
      <c r="F185" s="145" t="s">
        <v>1307</v>
      </c>
      <c r="I185" s="146"/>
      <c r="L185" s="31"/>
      <c r="M185" s="147"/>
      <c r="T185" s="55"/>
      <c r="AT185" s="16" t="s">
        <v>156</v>
      </c>
      <c r="AU185" s="16" t="s">
        <v>88</v>
      </c>
    </row>
    <row r="186" spans="2:65" s="12" customFormat="1" ht="11.25">
      <c r="B186" s="148"/>
      <c r="D186" s="144" t="s">
        <v>158</v>
      </c>
      <c r="E186" s="149" t="s">
        <v>1</v>
      </c>
      <c r="F186" s="150" t="s">
        <v>1267</v>
      </c>
      <c r="H186" s="151">
        <v>22.52</v>
      </c>
      <c r="I186" s="152"/>
      <c r="L186" s="148"/>
      <c r="M186" s="153"/>
      <c r="T186" s="154"/>
      <c r="AT186" s="149" t="s">
        <v>158</v>
      </c>
      <c r="AU186" s="149" t="s">
        <v>88</v>
      </c>
      <c r="AV186" s="12" t="s">
        <v>88</v>
      </c>
      <c r="AW186" s="12" t="s">
        <v>34</v>
      </c>
      <c r="AX186" s="12" t="s">
        <v>78</v>
      </c>
      <c r="AY186" s="149" t="s">
        <v>147</v>
      </c>
    </row>
    <row r="187" spans="2:65" s="13" customFormat="1" ht="11.25">
      <c r="B187" s="155"/>
      <c r="D187" s="144" t="s">
        <v>158</v>
      </c>
      <c r="E187" s="156" t="s">
        <v>1</v>
      </c>
      <c r="F187" s="157" t="s">
        <v>160</v>
      </c>
      <c r="H187" s="158">
        <v>22.52</v>
      </c>
      <c r="I187" s="159"/>
      <c r="L187" s="155"/>
      <c r="M187" s="160"/>
      <c r="T187" s="161"/>
      <c r="AT187" s="156" t="s">
        <v>158</v>
      </c>
      <c r="AU187" s="156" t="s">
        <v>88</v>
      </c>
      <c r="AV187" s="13" t="s">
        <v>154</v>
      </c>
      <c r="AW187" s="13" t="s">
        <v>34</v>
      </c>
      <c r="AX187" s="13" t="s">
        <v>86</v>
      </c>
      <c r="AY187" s="156" t="s">
        <v>147</v>
      </c>
    </row>
    <row r="188" spans="2:65" s="1" customFormat="1" ht="24.2" customHeight="1">
      <c r="B188" s="31"/>
      <c r="C188" s="131" t="s">
        <v>249</v>
      </c>
      <c r="D188" s="131" t="s">
        <v>149</v>
      </c>
      <c r="E188" s="132" t="s">
        <v>843</v>
      </c>
      <c r="F188" s="133" t="s">
        <v>844</v>
      </c>
      <c r="G188" s="134" t="s">
        <v>169</v>
      </c>
      <c r="H188" s="135">
        <v>2</v>
      </c>
      <c r="I188" s="136"/>
      <c r="J188" s="137">
        <f>ROUND(I188*H188,2)</f>
        <v>0</v>
      </c>
      <c r="K188" s="133" t="s">
        <v>153</v>
      </c>
      <c r="L188" s="31"/>
      <c r="M188" s="138" t="s">
        <v>1</v>
      </c>
      <c r="N188" s="139" t="s">
        <v>43</v>
      </c>
      <c r="P188" s="140">
        <f>O188*H188</f>
        <v>0</v>
      </c>
      <c r="Q188" s="140">
        <v>0.45937</v>
      </c>
      <c r="R188" s="140">
        <f>Q188*H188</f>
        <v>0.91874</v>
      </c>
      <c r="S188" s="140">
        <v>0</v>
      </c>
      <c r="T188" s="141">
        <f>S188*H188</f>
        <v>0</v>
      </c>
      <c r="AR188" s="142" t="s">
        <v>154</v>
      </c>
      <c r="AT188" s="142" t="s">
        <v>149</v>
      </c>
      <c r="AU188" s="142" t="s">
        <v>88</v>
      </c>
      <c r="AY188" s="16" t="s">
        <v>147</v>
      </c>
      <c r="BE188" s="143">
        <f>IF(N188="základní",J188,0)</f>
        <v>0</v>
      </c>
      <c r="BF188" s="143">
        <f>IF(N188="snížená",J188,0)</f>
        <v>0</v>
      </c>
      <c r="BG188" s="143">
        <f>IF(N188="zákl. přenesená",J188,0)</f>
        <v>0</v>
      </c>
      <c r="BH188" s="143">
        <f>IF(N188="sníž. přenesená",J188,0)</f>
        <v>0</v>
      </c>
      <c r="BI188" s="143">
        <f>IF(N188="nulová",J188,0)</f>
        <v>0</v>
      </c>
      <c r="BJ188" s="16" t="s">
        <v>86</v>
      </c>
      <c r="BK188" s="143">
        <f>ROUND(I188*H188,2)</f>
        <v>0</v>
      </c>
      <c r="BL188" s="16" t="s">
        <v>154</v>
      </c>
      <c r="BM188" s="142" t="s">
        <v>1308</v>
      </c>
    </row>
    <row r="189" spans="2:65" s="1" customFormat="1" ht="19.5">
      <c r="B189" s="31"/>
      <c r="D189" s="144" t="s">
        <v>156</v>
      </c>
      <c r="F189" s="145" t="s">
        <v>846</v>
      </c>
      <c r="I189" s="146"/>
      <c r="L189" s="31"/>
      <c r="M189" s="147"/>
      <c r="T189" s="55"/>
      <c r="AT189" s="16" t="s">
        <v>156</v>
      </c>
      <c r="AU189" s="16" t="s">
        <v>88</v>
      </c>
    </row>
    <row r="190" spans="2:65" s="12" customFormat="1" ht="11.25">
      <c r="B190" s="148"/>
      <c r="D190" s="144" t="s">
        <v>158</v>
      </c>
      <c r="E190" s="149" t="s">
        <v>1</v>
      </c>
      <c r="F190" s="150" t="s">
        <v>1309</v>
      </c>
      <c r="H190" s="151">
        <v>2</v>
      </c>
      <c r="I190" s="152"/>
      <c r="L190" s="148"/>
      <c r="M190" s="153"/>
      <c r="T190" s="154"/>
      <c r="AT190" s="149" t="s">
        <v>158</v>
      </c>
      <c r="AU190" s="149" t="s">
        <v>88</v>
      </c>
      <c r="AV190" s="12" t="s">
        <v>88</v>
      </c>
      <c r="AW190" s="12" t="s">
        <v>34</v>
      </c>
      <c r="AX190" s="12" t="s">
        <v>78</v>
      </c>
      <c r="AY190" s="149" t="s">
        <v>147</v>
      </c>
    </row>
    <row r="191" spans="2:65" s="13" customFormat="1" ht="11.25">
      <c r="B191" s="155"/>
      <c r="D191" s="144" t="s">
        <v>158</v>
      </c>
      <c r="E191" s="156" t="s">
        <v>1</v>
      </c>
      <c r="F191" s="157" t="s">
        <v>160</v>
      </c>
      <c r="H191" s="158">
        <v>2</v>
      </c>
      <c r="I191" s="159"/>
      <c r="L191" s="155"/>
      <c r="M191" s="160"/>
      <c r="T191" s="161"/>
      <c r="AT191" s="156" t="s">
        <v>158</v>
      </c>
      <c r="AU191" s="156" t="s">
        <v>88</v>
      </c>
      <c r="AV191" s="13" t="s">
        <v>154</v>
      </c>
      <c r="AW191" s="13" t="s">
        <v>34</v>
      </c>
      <c r="AX191" s="13" t="s">
        <v>86</v>
      </c>
      <c r="AY191" s="156" t="s">
        <v>147</v>
      </c>
    </row>
    <row r="192" spans="2:65" s="1" customFormat="1" ht="24.2" customHeight="1">
      <c r="B192" s="31"/>
      <c r="C192" s="131" t="s">
        <v>254</v>
      </c>
      <c r="D192" s="131" t="s">
        <v>149</v>
      </c>
      <c r="E192" s="132" t="s">
        <v>1310</v>
      </c>
      <c r="F192" s="133" t="s">
        <v>1311</v>
      </c>
      <c r="G192" s="134" t="s">
        <v>169</v>
      </c>
      <c r="H192" s="135">
        <v>1</v>
      </c>
      <c r="I192" s="136"/>
      <c r="J192" s="137">
        <f>ROUND(I192*H192,2)</f>
        <v>0</v>
      </c>
      <c r="K192" s="133" t="s">
        <v>153</v>
      </c>
      <c r="L192" s="31"/>
      <c r="M192" s="138" t="s">
        <v>1</v>
      </c>
      <c r="N192" s="139" t="s">
        <v>43</v>
      </c>
      <c r="P192" s="140">
        <f>O192*H192</f>
        <v>0</v>
      </c>
      <c r="Q192" s="140">
        <v>1.0189999999999999E-2</v>
      </c>
      <c r="R192" s="140">
        <f>Q192*H192</f>
        <v>1.0189999999999999E-2</v>
      </c>
      <c r="S192" s="140">
        <v>0</v>
      </c>
      <c r="T192" s="141">
        <f>S192*H192</f>
        <v>0</v>
      </c>
      <c r="AR192" s="142" t="s">
        <v>154</v>
      </c>
      <c r="AT192" s="142" t="s">
        <v>149</v>
      </c>
      <c r="AU192" s="142" t="s">
        <v>88</v>
      </c>
      <c r="AY192" s="16" t="s">
        <v>147</v>
      </c>
      <c r="BE192" s="143">
        <f>IF(N192="základní",J192,0)</f>
        <v>0</v>
      </c>
      <c r="BF192" s="143">
        <f>IF(N192="snížená",J192,0)</f>
        <v>0</v>
      </c>
      <c r="BG192" s="143">
        <f>IF(N192="zákl. přenesená",J192,0)</f>
        <v>0</v>
      </c>
      <c r="BH192" s="143">
        <f>IF(N192="sníž. přenesená",J192,0)</f>
        <v>0</v>
      </c>
      <c r="BI192" s="143">
        <f>IF(N192="nulová",J192,0)</f>
        <v>0</v>
      </c>
      <c r="BJ192" s="16" t="s">
        <v>86</v>
      </c>
      <c r="BK192" s="143">
        <f>ROUND(I192*H192,2)</f>
        <v>0</v>
      </c>
      <c r="BL192" s="16" t="s">
        <v>154</v>
      </c>
      <c r="BM192" s="142" t="s">
        <v>1312</v>
      </c>
    </row>
    <row r="193" spans="2:65" s="1" customFormat="1" ht="19.5">
      <c r="B193" s="31"/>
      <c r="D193" s="144" t="s">
        <v>156</v>
      </c>
      <c r="F193" s="145" t="s">
        <v>1311</v>
      </c>
      <c r="I193" s="146"/>
      <c r="L193" s="31"/>
      <c r="M193" s="147"/>
      <c r="T193" s="55"/>
      <c r="AT193" s="16" t="s">
        <v>156</v>
      </c>
      <c r="AU193" s="16" t="s">
        <v>88</v>
      </c>
    </row>
    <row r="194" spans="2:65" s="12" customFormat="1" ht="11.25">
      <c r="B194" s="148"/>
      <c r="D194" s="144" t="s">
        <v>158</v>
      </c>
      <c r="E194" s="149" t="s">
        <v>1</v>
      </c>
      <c r="F194" s="150" t="s">
        <v>1287</v>
      </c>
      <c r="H194" s="151">
        <v>1</v>
      </c>
      <c r="I194" s="152"/>
      <c r="L194" s="148"/>
      <c r="M194" s="153"/>
      <c r="T194" s="154"/>
      <c r="AT194" s="149" t="s">
        <v>158</v>
      </c>
      <c r="AU194" s="149" t="s">
        <v>88</v>
      </c>
      <c r="AV194" s="12" t="s">
        <v>88</v>
      </c>
      <c r="AW194" s="12" t="s">
        <v>34</v>
      </c>
      <c r="AX194" s="12" t="s">
        <v>78</v>
      </c>
      <c r="AY194" s="149" t="s">
        <v>147</v>
      </c>
    </row>
    <row r="195" spans="2:65" s="13" customFormat="1" ht="11.25">
      <c r="B195" s="155"/>
      <c r="D195" s="144" t="s">
        <v>158</v>
      </c>
      <c r="E195" s="156" t="s">
        <v>1</v>
      </c>
      <c r="F195" s="157" t="s">
        <v>160</v>
      </c>
      <c r="H195" s="158">
        <v>1</v>
      </c>
      <c r="I195" s="159"/>
      <c r="L195" s="155"/>
      <c r="M195" s="160"/>
      <c r="T195" s="161"/>
      <c r="AT195" s="156" t="s">
        <v>158</v>
      </c>
      <c r="AU195" s="156" t="s">
        <v>88</v>
      </c>
      <c r="AV195" s="13" t="s">
        <v>154</v>
      </c>
      <c r="AW195" s="13" t="s">
        <v>34</v>
      </c>
      <c r="AX195" s="13" t="s">
        <v>86</v>
      </c>
      <c r="AY195" s="156" t="s">
        <v>147</v>
      </c>
    </row>
    <row r="196" spans="2:65" s="1" customFormat="1" ht="16.5" customHeight="1">
      <c r="B196" s="31"/>
      <c r="C196" s="171" t="s">
        <v>259</v>
      </c>
      <c r="D196" s="171" t="s">
        <v>444</v>
      </c>
      <c r="E196" s="172" t="s">
        <v>1313</v>
      </c>
      <c r="F196" s="173" t="s">
        <v>1314</v>
      </c>
      <c r="G196" s="174" t="s">
        <v>169</v>
      </c>
      <c r="H196" s="175">
        <v>1</v>
      </c>
      <c r="I196" s="176"/>
      <c r="J196" s="177">
        <f>ROUND(I196*H196,2)</f>
        <v>0</v>
      </c>
      <c r="K196" s="173" t="s">
        <v>153</v>
      </c>
      <c r="L196" s="178"/>
      <c r="M196" s="179" t="s">
        <v>1</v>
      </c>
      <c r="N196" s="180" t="s">
        <v>43</v>
      </c>
      <c r="P196" s="140">
        <f>O196*H196</f>
        <v>0</v>
      </c>
      <c r="Q196" s="140">
        <v>0.39700000000000002</v>
      </c>
      <c r="R196" s="140">
        <f>Q196*H196</f>
        <v>0.39700000000000002</v>
      </c>
      <c r="S196" s="140">
        <v>0</v>
      </c>
      <c r="T196" s="141">
        <f>S196*H196</f>
        <v>0</v>
      </c>
      <c r="AR196" s="142" t="s">
        <v>197</v>
      </c>
      <c r="AT196" s="142" t="s">
        <v>444</v>
      </c>
      <c r="AU196" s="142" t="s">
        <v>88</v>
      </c>
      <c r="AY196" s="16" t="s">
        <v>147</v>
      </c>
      <c r="BE196" s="143">
        <f>IF(N196="základní",J196,0)</f>
        <v>0</v>
      </c>
      <c r="BF196" s="143">
        <f>IF(N196="snížená",J196,0)</f>
        <v>0</v>
      </c>
      <c r="BG196" s="143">
        <f>IF(N196="zákl. přenesená",J196,0)</f>
        <v>0</v>
      </c>
      <c r="BH196" s="143">
        <f>IF(N196="sníž. přenesená",J196,0)</f>
        <v>0</v>
      </c>
      <c r="BI196" s="143">
        <f>IF(N196="nulová",J196,0)</f>
        <v>0</v>
      </c>
      <c r="BJ196" s="16" t="s">
        <v>86</v>
      </c>
      <c r="BK196" s="143">
        <f>ROUND(I196*H196,2)</f>
        <v>0</v>
      </c>
      <c r="BL196" s="16" t="s">
        <v>154</v>
      </c>
      <c r="BM196" s="142" t="s">
        <v>1315</v>
      </c>
    </row>
    <row r="197" spans="2:65" s="1" customFormat="1" ht="11.25">
      <c r="B197" s="31"/>
      <c r="D197" s="144" t="s">
        <v>156</v>
      </c>
      <c r="F197" s="145" t="s">
        <v>1314</v>
      </c>
      <c r="I197" s="146"/>
      <c r="L197" s="31"/>
      <c r="M197" s="147"/>
      <c r="T197" s="55"/>
      <c r="AT197" s="16" t="s">
        <v>156</v>
      </c>
      <c r="AU197" s="16" t="s">
        <v>88</v>
      </c>
    </row>
    <row r="198" spans="2:65" s="12" customFormat="1" ht="11.25">
      <c r="B198" s="148"/>
      <c r="D198" s="144" t="s">
        <v>158</v>
      </c>
      <c r="E198" s="149" t="s">
        <v>1</v>
      </c>
      <c r="F198" s="150" t="s">
        <v>86</v>
      </c>
      <c r="H198" s="151">
        <v>1</v>
      </c>
      <c r="I198" s="152"/>
      <c r="L198" s="148"/>
      <c r="M198" s="153"/>
      <c r="T198" s="154"/>
      <c r="AT198" s="149" t="s">
        <v>158</v>
      </c>
      <c r="AU198" s="149" t="s">
        <v>88</v>
      </c>
      <c r="AV198" s="12" t="s">
        <v>88</v>
      </c>
      <c r="AW198" s="12" t="s">
        <v>34</v>
      </c>
      <c r="AX198" s="12" t="s">
        <v>78</v>
      </c>
      <c r="AY198" s="149" t="s">
        <v>147</v>
      </c>
    </row>
    <row r="199" spans="2:65" s="13" customFormat="1" ht="11.25">
      <c r="B199" s="155"/>
      <c r="D199" s="144" t="s">
        <v>158</v>
      </c>
      <c r="E199" s="156" t="s">
        <v>1</v>
      </c>
      <c r="F199" s="157" t="s">
        <v>160</v>
      </c>
      <c r="H199" s="158">
        <v>1</v>
      </c>
      <c r="I199" s="159"/>
      <c r="L199" s="155"/>
      <c r="M199" s="160"/>
      <c r="T199" s="161"/>
      <c r="AT199" s="156" t="s">
        <v>158</v>
      </c>
      <c r="AU199" s="156" t="s">
        <v>88</v>
      </c>
      <c r="AV199" s="13" t="s">
        <v>154</v>
      </c>
      <c r="AW199" s="13" t="s">
        <v>34</v>
      </c>
      <c r="AX199" s="13" t="s">
        <v>86</v>
      </c>
      <c r="AY199" s="156" t="s">
        <v>147</v>
      </c>
    </row>
    <row r="200" spans="2:65" s="1" customFormat="1" ht="24.2" customHeight="1">
      <c r="B200" s="31"/>
      <c r="C200" s="131" t="s">
        <v>269</v>
      </c>
      <c r="D200" s="131" t="s">
        <v>149</v>
      </c>
      <c r="E200" s="132" t="s">
        <v>1316</v>
      </c>
      <c r="F200" s="133" t="s">
        <v>1317</v>
      </c>
      <c r="G200" s="134" t="s">
        <v>169</v>
      </c>
      <c r="H200" s="135">
        <v>2</v>
      </c>
      <c r="I200" s="136"/>
      <c r="J200" s="137">
        <f>ROUND(I200*H200,2)</f>
        <v>0</v>
      </c>
      <c r="K200" s="133" t="s">
        <v>1</v>
      </c>
      <c r="L200" s="31"/>
      <c r="M200" s="138" t="s">
        <v>1</v>
      </c>
      <c r="N200" s="139" t="s">
        <v>43</v>
      </c>
      <c r="P200" s="140">
        <f>O200*H200</f>
        <v>0</v>
      </c>
      <c r="Q200" s="140">
        <v>0</v>
      </c>
      <c r="R200" s="140">
        <f>Q200*H200</f>
        <v>0</v>
      </c>
      <c r="S200" s="140">
        <v>0</v>
      </c>
      <c r="T200" s="141">
        <f>S200*H200</f>
        <v>0</v>
      </c>
      <c r="AR200" s="142" t="s">
        <v>154</v>
      </c>
      <c r="AT200" s="142" t="s">
        <v>149</v>
      </c>
      <c r="AU200" s="142" t="s">
        <v>88</v>
      </c>
      <c r="AY200" s="16" t="s">
        <v>147</v>
      </c>
      <c r="BE200" s="143">
        <f>IF(N200="základní",J200,0)</f>
        <v>0</v>
      </c>
      <c r="BF200" s="143">
        <f>IF(N200="snížená",J200,0)</f>
        <v>0</v>
      </c>
      <c r="BG200" s="143">
        <f>IF(N200="zákl. přenesená",J200,0)</f>
        <v>0</v>
      </c>
      <c r="BH200" s="143">
        <f>IF(N200="sníž. přenesená",J200,0)</f>
        <v>0</v>
      </c>
      <c r="BI200" s="143">
        <f>IF(N200="nulová",J200,0)</f>
        <v>0</v>
      </c>
      <c r="BJ200" s="16" t="s">
        <v>86</v>
      </c>
      <c r="BK200" s="143">
        <f>ROUND(I200*H200,2)</f>
        <v>0</v>
      </c>
      <c r="BL200" s="16" t="s">
        <v>154</v>
      </c>
      <c r="BM200" s="142" t="s">
        <v>1318</v>
      </c>
    </row>
    <row r="201" spans="2:65" s="1" customFormat="1" ht="19.5">
      <c r="B201" s="31"/>
      <c r="D201" s="144" t="s">
        <v>156</v>
      </c>
      <c r="F201" s="145" t="s">
        <v>1317</v>
      </c>
      <c r="I201" s="146"/>
      <c r="L201" s="31"/>
      <c r="M201" s="147"/>
      <c r="T201" s="55"/>
      <c r="AT201" s="16" t="s">
        <v>156</v>
      </c>
      <c r="AU201" s="16" t="s">
        <v>88</v>
      </c>
    </row>
    <row r="202" spans="2:65" s="12" customFormat="1" ht="11.25">
      <c r="B202" s="148"/>
      <c r="D202" s="144" t="s">
        <v>158</v>
      </c>
      <c r="E202" s="149" t="s">
        <v>1</v>
      </c>
      <c r="F202" s="150" t="s">
        <v>1319</v>
      </c>
      <c r="H202" s="151">
        <v>2</v>
      </c>
      <c r="I202" s="152"/>
      <c r="L202" s="148"/>
      <c r="M202" s="153"/>
      <c r="T202" s="154"/>
      <c r="AT202" s="149" t="s">
        <v>158</v>
      </c>
      <c r="AU202" s="149" t="s">
        <v>88</v>
      </c>
      <c r="AV202" s="12" t="s">
        <v>88</v>
      </c>
      <c r="AW202" s="12" t="s">
        <v>34</v>
      </c>
      <c r="AX202" s="12" t="s">
        <v>78</v>
      </c>
      <c r="AY202" s="149" t="s">
        <v>147</v>
      </c>
    </row>
    <row r="203" spans="2:65" s="13" customFormat="1" ht="11.25">
      <c r="B203" s="155"/>
      <c r="D203" s="144" t="s">
        <v>158</v>
      </c>
      <c r="E203" s="156" t="s">
        <v>1</v>
      </c>
      <c r="F203" s="157" t="s">
        <v>160</v>
      </c>
      <c r="H203" s="158">
        <v>2</v>
      </c>
      <c r="I203" s="159"/>
      <c r="L203" s="155"/>
      <c r="M203" s="160"/>
      <c r="T203" s="161"/>
      <c r="AT203" s="156" t="s">
        <v>158</v>
      </c>
      <c r="AU203" s="156" t="s">
        <v>88</v>
      </c>
      <c r="AV203" s="13" t="s">
        <v>154</v>
      </c>
      <c r="AW203" s="13" t="s">
        <v>34</v>
      </c>
      <c r="AX203" s="13" t="s">
        <v>86</v>
      </c>
      <c r="AY203" s="156" t="s">
        <v>147</v>
      </c>
    </row>
    <row r="204" spans="2:65" s="1" customFormat="1" ht="16.5" customHeight="1">
      <c r="B204" s="31"/>
      <c r="C204" s="131" t="s">
        <v>274</v>
      </c>
      <c r="D204" s="131" t="s">
        <v>149</v>
      </c>
      <c r="E204" s="132" t="s">
        <v>1320</v>
      </c>
      <c r="F204" s="133" t="s">
        <v>1321</v>
      </c>
      <c r="G204" s="134" t="s">
        <v>335</v>
      </c>
      <c r="H204" s="135">
        <v>22.52</v>
      </c>
      <c r="I204" s="136"/>
      <c r="J204" s="137">
        <f>ROUND(I204*H204,2)</f>
        <v>0</v>
      </c>
      <c r="K204" s="133" t="s">
        <v>153</v>
      </c>
      <c r="L204" s="31"/>
      <c r="M204" s="138" t="s">
        <v>1</v>
      </c>
      <c r="N204" s="139" t="s">
        <v>43</v>
      </c>
      <c r="P204" s="140">
        <f>O204*H204</f>
        <v>0</v>
      </c>
      <c r="Q204" s="140">
        <v>1.9000000000000001E-4</v>
      </c>
      <c r="R204" s="140">
        <f>Q204*H204</f>
        <v>4.2788000000000001E-3</v>
      </c>
      <c r="S204" s="140">
        <v>0</v>
      </c>
      <c r="T204" s="141">
        <f>S204*H204</f>
        <v>0</v>
      </c>
      <c r="AR204" s="142" t="s">
        <v>154</v>
      </c>
      <c r="AT204" s="142" t="s">
        <v>149</v>
      </c>
      <c r="AU204" s="142" t="s">
        <v>88</v>
      </c>
      <c r="AY204" s="16" t="s">
        <v>147</v>
      </c>
      <c r="BE204" s="143">
        <f>IF(N204="základní",J204,0)</f>
        <v>0</v>
      </c>
      <c r="BF204" s="143">
        <f>IF(N204="snížená",J204,0)</f>
        <v>0</v>
      </c>
      <c r="BG204" s="143">
        <f>IF(N204="zákl. přenesená",J204,0)</f>
        <v>0</v>
      </c>
      <c r="BH204" s="143">
        <f>IF(N204="sníž. přenesená",J204,0)</f>
        <v>0</v>
      </c>
      <c r="BI204" s="143">
        <f>IF(N204="nulová",J204,0)</f>
        <v>0</v>
      </c>
      <c r="BJ204" s="16" t="s">
        <v>86</v>
      </c>
      <c r="BK204" s="143">
        <f>ROUND(I204*H204,2)</f>
        <v>0</v>
      </c>
      <c r="BL204" s="16" t="s">
        <v>154</v>
      </c>
      <c r="BM204" s="142" t="s">
        <v>1322</v>
      </c>
    </row>
    <row r="205" spans="2:65" s="1" customFormat="1" ht="11.25">
      <c r="B205" s="31"/>
      <c r="D205" s="144" t="s">
        <v>156</v>
      </c>
      <c r="F205" s="145" t="s">
        <v>1323</v>
      </c>
      <c r="I205" s="146"/>
      <c r="L205" s="31"/>
      <c r="M205" s="147"/>
      <c r="T205" s="55"/>
      <c r="AT205" s="16" t="s">
        <v>156</v>
      </c>
      <c r="AU205" s="16" t="s">
        <v>88</v>
      </c>
    </row>
    <row r="206" spans="2:65" s="12" customFormat="1" ht="11.25">
      <c r="B206" s="148"/>
      <c r="D206" s="144" t="s">
        <v>158</v>
      </c>
      <c r="E206" s="149" t="s">
        <v>1</v>
      </c>
      <c r="F206" s="150" t="s">
        <v>1267</v>
      </c>
      <c r="H206" s="151">
        <v>22.52</v>
      </c>
      <c r="I206" s="152"/>
      <c r="L206" s="148"/>
      <c r="M206" s="153"/>
      <c r="T206" s="154"/>
      <c r="AT206" s="149" t="s">
        <v>158</v>
      </c>
      <c r="AU206" s="149" t="s">
        <v>88</v>
      </c>
      <c r="AV206" s="12" t="s">
        <v>88</v>
      </c>
      <c r="AW206" s="12" t="s">
        <v>34</v>
      </c>
      <c r="AX206" s="12" t="s">
        <v>78</v>
      </c>
      <c r="AY206" s="149" t="s">
        <v>147</v>
      </c>
    </row>
    <row r="207" spans="2:65" s="13" customFormat="1" ht="11.25">
      <c r="B207" s="155"/>
      <c r="D207" s="144" t="s">
        <v>158</v>
      </c>
      <c r="E207" s="156" t="s">
        <v>1</v>
      </c>
      <c r="F207" s="157" t="s">
        <v>160</v>
      </c>
      <c r="H207" s="158">
        <v>22.52</v>
      </c>
      <c r="I207" s="159"/>
      <c r="L207" s="155"/>
      <c r="M207" s="160"/>
      <c r="T207" s="161"/>
      <c r="AT207" s="156" t="s">
        <v>158</v>
      </c>
      <c r="AU207" s="156" t="s">
        <v>88</v>
      </c>
      <c r="AV207" s="13" t="s">
        <v>154</v>
      </c>
      <c r="AW207" s="13" t="s">
        <v>34</v>
      </c>
      <c r="AX207" s="13" t="s">
        <v>86</v>
      </c>
      <c r="AY207" s="156" t="s">
        <v>147</v>
      </c>
    </row>
    <row r="208" spans="2:65" s="1" customFormat="1" ht="24.2" customHeight="1">
      <c r="B208" s="31"/>
      <c r="C208" s="131" t="s">
        <v>7</v>
      </c>
      <c r="D208" s="131" t="s">
        <v>149</v>
      </c>
      <c r="E208" s="132" t="s">
        <v>868</v>
      </c>
      <c r="F208" s="133" t="s">
        <v>869</v>
      </c>
      <c r="G208" s="134" t="s">
        <v>335</v>
      </c>
      <c r="H208" s="135">
        <v>22.52</v>
      </c>
      <c r="I208" s="136"/>
      <c r="J208" s="137">
        <f>ROUND(I208*H208,2)</f>
        <v>0</v>
      </c>
      <c r="K208" s="133" t="s">
        <v>153</v>
      </c>
      <c r="L208" s="31"/>
      <c r="M208" s="138" t="s">
        <v>1</v>
      </c>
      <c r="N208" s="139" t="s">
        <v>43</v>
      </c>
      <c r="P208" s="140">
        <f>O208*H208</f>
        <v>0</v>
      </c>
      <c r="Q208" s="140">
        <v>9.0000000000000006E-5</v>
      </c>
      <c r="R208" s="140">
        <f>Q208*H208</f>
        <v>2.0268E-3</v>
      </c>
      <c r="S208" s="140">
        <v>0</v>
      </c>
      <c r="T208" s="141">
        <f>S208*H208</f>
        <v>0</v>
      </c>
      <c r="AR208" s="142" t="s">
        <v>154</v>
      </c>
      <c r="AT208" s="142" t="s">
        <v>149</v>
      </c>
      <c r="AU208" s="142" t="s">
        <v>88</v>
      </c>
      <c r="AY208" s="16" t="s">
        <v>147</v>
      </c>
      <c r="BE208" s="143">
        <f>IF(N208="základní",J208,0)</f>
        <v>0</v>
      </c>
      <c r="BF208" s="143">
        <f>IF(N208="snížená",J208,0)</f>
        <v>0</v>
      </c>
      <c r="BG208" s="143">
        <f>IF(N208="zákl. přenesená",J208,0)</f>
        <v>0</v>
      </c>
      <c r="BH208" s="143">
        <f>IF(N208="sníž. přenesená",J208,0)</f>
        <v>0</v>
      </c>
      <c r="BI208" s="143">
        <f>IF(N208="nulová",J208,0)</f>
        <v>0</v>
      </c>
      <c r="BJ208" s="16" t="s">
        <v>86</v>
      </c>
      <c r="BK208" s="143">
        <f>ROUND(I208*H208,2)</f>
        <v>0</v>
      </c>
      <c r="BL208" s="16" t="s">
        <v>154</v>
      </c>
      <c r="BM208" s="142" t="s">
        <v>1324</v>
      </c>
    </row>
    <row r="209" spans="2:65" s="1" customFormat="1" ht="11.25">
      <c r="B209" s="31"/>
      <c r="D209" s="144" t="s">
        <v>156</v>
      </c>
      <c r="F209" s="145" t="s">
        <v>871</v>
      </c>
      <c r="I209" s="146"/>
      <c r="L209" s="31"/>
      <c r="M209" s="147"/>
      <c r="T209" s="55"/>
      <c r="AT209" s="16" t="s">
        <v>156</v>
      </c>
      <c r="AU209" s="16" t="s">
        <v>88</v>
      </c>
    </row>
    <row r="210" spans="2:65" s="12" customFormat="1" ht="11.25">
      <c r="B210" s="148"/>
      <c r="D210" s="144" t="s">
        <v>158</v>
      </c>
      <c r="E210" s="149" t="s">
        <v>1</v>
      </c>
      <c r="F210" s="150" t="s">
        <v>1267</v>
      </c>
      <c r="H210" s="151">
        <v>22.52</v>
      </c>
      <c r="I210" s="152"/>
      <c r="L210" s="148"/>
      <c r="M210" s="153"/>
      <c r="T210" s="154"/>
      <c r="AT210" s="149" t="s">
        <v>158</v>
      </c>
      <c r="AU210" s="149" t="s">
        <v>88</v>
      </c>
      <c r="AV210" s="12" t="s">
        <v>88</v>
      </c>
      <c r="AW210" s="12" t="s">
        <v>34</v>
      </c>
      <c r="AX210" s="12" t="s">
        <v>78</v>
      </c>
      <c r="AY210" s="149" t="s">
        <v>147</v>
      </c>
    </row>
    <row r="211" spans="2:65" s="13" customFormat="1" ht="11.25">
      <c r="B211" s="155"/>
      <c r="D211" s="144" t="s">
        <v>158</v>
      </c>
      <c r="E211" s="156" t="s">
        <v>1</v>
      </c>
      <c r="F211" s="157" t="s">
        <v>160</v>
      </c>
      <c r="H211" s="158">
        <v>22.52</v>
      </c>
      <c r="I211" s="159"/>
      <c r="L211" s="155"/>
      <c r="M211" s="160"/>
      <c r="T211" s="161"/>
      <c r="AT211" s="156" t="s">
        <v>158</v>
      </c>
      <c r="AU211" s="156" t="s">
        <v>88</v>
      </c>
      <c r="AV211" s="13" t="s">
        <v>154</v>
      </c>
      <c r="AW211" s="13" t="s">
        <v>34</v>
      </c>
      <c r="AX211" s="13" t="s">
        <v>86</v>
      </c>
      <c r="AY211" s="156" t="s">
        <v>147</v>
      </c>
    </row>
    <row r="212" spans="2:65" s="11" customFormat="1" ht="22.9" customHeight="1">
      <c r="B212" s="119"/>
      <c r="D212" s="120" t="s">
        <v>77</v>
      </c>
      <c r="E212" s="129" t="s">
        <v>878</v>
      </c>
      <c r="F212" s="129" t="s">
        <v>879</v>
      </c>
      <c r="I212" s="122"/>
      <c r="J212" s="130">
        <f>BK212</f>
        <v>0</v>
      </c>
      <c r="L212" s="119"/>
      <c r="M212" s="124"/>
      <c r="P212" s="125">
        <f>SUM(P213:P214)</f>
        <v>0</v>
      </c>
      <c r="R212" s="125">
        <f>SUM(R213:R214)</f>
        <v>0</v>
      </c>
      <c r="T212" s="126">
        <f>SUM(T213:T214)</f>
        <v>0</v>
      </c>
      <c r="AR212" s="120" t="s">
        <v>86</v>
      </c>
      <c r="AT212" s="127" t="s">
        <v>77</v>
      </c>
      <c r="AU212" s="127" t="s">
        <v>86</v>
      </c>
      <c r="AY212" s="120" t="s">
        <v>147</v>
      </c>
      <c r="BK212" s="128">
        <f>SUM(BK213:BK214)</f>
        <v>0</v>
      </c>
    </row>
    <row r="213" spans="2:65" s="1" customFormat="1" ht="24.2" customHeight="1">
      <c r="B213" s="31"/>
      <c r="C213" s="131" t="s">
        <v>284</v>
      </c>
      <c r="D213" s="131" t="s">
        <v>149</v>
      </c>
      <c r="E213" s="132" t="s">
        <v>881</v>
      </c>
      <c r="F213" s="133" t="s">
        <v>882</v>
      </c>
      <c r="G213" s="134" t="s">
        <v>380</v>
      </c>
      <c r="H213" s="135">
        <v>1.5429999999999999</v>
      </c>
      <c r="I213" s="136"/>
      <c r="J213" s="137">
        <f>ROUND(I213*H213,2)</f>
        <v>0</v>
      </c>
      <c r="K213" s="133" t="s">
        <v>153</v>
      </c>
      <c r="L213" s="31"/>
      <c r="M213" s="138" t="s">
        <v>1</v>
      </c>
      <c r="N213" s="139" t="s">
        <v>43</v>
      </c>
      <c r="P213" s="140">
        <f>O213*H213</f>
        <v>0</v>
      </c>
      <c r="Q213" s="140">
        <v>0</v>
      </c>
      <c r="R213" s="140">
        <f>Q213*H213</f>
        <v>0</v>
      </c>
      <c r="S213" s="140">
        <v>0</v>
      </c>
      <c r="T213" s="141">
        <f>S213*H213</f>
        <v>0</v>
      </c>
      <c r="AR213" s="142" t="s">
        <v>154</v>
      </c>
      <c r="AT213" s="142" t="s">
        <v>149</v>
      </c>
      <c r="AU213" s="142" t="s">
        <v>88</v>
      </c>
      <c r="AY213" s="16" t="s">
        <v>147</v>
      </c>
      <c r="BE213" s="143">
        <f>IF(N213="základní",J213,0)</f>
        <v>0</v>
      </c>
      <c r="BF213" s="143">
        <f>IF(N213="snížená",J213,0)</f>
        <v>0</v>
      </c>
      <c r="BG213" s="143">
        <f>IF(N213="zákl. přenesená",J213,0)</f>
        <v>0</v>
      </c>
      <c r="BH213" s="143">
        <f>IF(N213="sníž. přenesená",J213,0)</f>
        <v>0</v>
      </c>
      <c r="BI213" s="143">
        <f>IF(N213="nulová",J213,0)</f>
        <v>0</v>
      </c>
      <c r="BJ213" s="16" t="s">
        <v>86</v>
      </c>
      <c r="BK213" s="143">
        <f>ROUND(I213*H213,2)</f>
        <v>0</v>
      </c>
      <c r="BL213" s="16" t="s">
        <v>154</v>
      </c>
      <c r="BM213" s="142" t="s">
        <v>1325</v>
      </c>
    </row>
    <row r="214" spans="2:65" s="1" customFormat="1" ht="29.25">
      <c r="B214" s="31"/>
      <c r="D214" s="144" t="s">
        <v>156</v>
      </c>
      <c r="F214" s="145" t="s">
        <v>884</v>
      </c>
      <c r="I214" s="146"/>
      <c r="L214" s="31"/>
      <c r="M214" s="147"/>
      <c r="T214" s="55"/>
      <c r="AT214" s="16" t="s">
        <v>156</v>
      </c>
      <c r="AU214" s="16" t="s">
        <v>88</v>
      </c>
    </row>
    <row r="215" spans="2:65" s="11" customFormat="1" ht="25.9" customHeight="1">
      <c r="B215" s="119"/>
      <c r="D215" s="120" t="s">
        <v>77</v>
      </c>
      <c r="E215" s="121" t="s">
        <v>499</v>
      </c>
      <c r="F215" s="121" t="s">
        <v>500</v>
      </c>
      <c r="I215" s="122"/>
      <c r="J215" s="123">
        <f>BK215</f>
        <v>0</v>
      </c>
      <c r="L215" s="119"/>
      <c r="M215" s="124"/>
      <c r="P215" s="125">
        <f>P216+P221+P235</f>
        <v>0</v>
      </c>
      <c r="R215" s="125">
        <f>R216+R221+R235</f>
        <v>1.61158684</v>
      </c>
      <c r="T215" s="126">
        <f>T216+T221+T235</f>
        <v>0</v>
      </c>
      <c r="AR215" s="120" t="s">
        <v>88</v>
      </c>
      <c r="AT215" s="127" t="s">
        <v>77</v>
      </c>
      <c r="AU215" s="127" t="s">
        <v>78</v>
      </c>
      <c r="AY215" s="120" t="s">
        <v>147</v>
      </c>
      <c r="BK215" s="128">
        <f>BK216+BK221+BK235</f>
        <v>0</v>
      </c>
    </row>
    <row r="216" spans="2:65" s="11" customFormat="1" ht="22.9" customHeight="1">
      <c r="B216" s="119"/>
      <c r="D216" s="120" t="s">
        <v>77</v>
      </c>
      <c r="E216" s="129" t="s">
        <v>1326</v>
      </c>
      <c r="F216" s="129" t="s">
        <v>1327</v>
      </c>
      <c r="I216" s="122"/>
      <c r="J216" s="130">
        <f>BK216</f>
        <v>0</v>
      </c>
      <c r="L216" s="119"/>
      <c r="M216" s="124"/>
      <c r="P216" s="125">
        <f>SUM(P217:P220)</f>
        <v>0</v>
      </c>
      <c r="R216" s="125">
        <f>SUM(R217:R220)</f>
        <v>1.1E-4</v>
      </c>
      <c r="T216" s="126">
        <f>SUM(T217:T220)</f>
        <v>0</v>
      </c>
      <c r="AR216" s="120" t="s">
        <v>88</v>
      </c>
      <c r="AT216" s="127" t="s">
        <v>77</v>
      </c>
      <c r="AU216" s="127" t="s">
        <v>86</v>
      </c>
      <c r="AY216" s="120" t="s">
        <v>147</v>
      </c>
      <c r="BK216" s="128">
        <f>SUM(BK217:BK220)</f>
        <v>0</v>
      </c>
    </row>
    <row r="217" spans="2:65" s="1" customFormat="1" ht="16.5" customHeight="1">
      <c r="B217" s="31"/>
      <c r="C217" s="131" t="s">
        <v>289</v>
      </c>
      <c r="D217" s="131" t="s">
        <v>149</v>
      </c>
      <c r="E217" s="132" t="s">
        <v>1328</v>
      </c>
      <c r="F217" s="133" t="s">
        <v>1329</v>
      </c>
      <c r="G217" s="134" t="s">
        <v>169</v>
      </c>
      <c r="H217" s="135">
        <v>1</v>
      </c>
      <c r="I217" s="136"/>
      <c r="J217" s="137">
        <f>ROUND(I217*H217,2)</f>
        <v>0</v>
      </c>
      <c r="K217" s="133" t="s">
        <v>153</v>
      </c>
      <c r="L217" s="31"/>
      <c r="M217" s="138" t="s">
        <v>1</v>
      </c>
      <c r="N217" s="139" t="s">
        <v>43</v>
      </c>
      <c r="P217" s="140">
        <f>O217*H217</f>
        <v>0</v>
      </c>
      <c r="Q217" s="140">
        <v>1.1E-4</v>
      </c>
      <c r="R217" s="140">
        <f>Q217*H217</f>
        <v>1.1E-4</v>
      </c>
      <c r="S217" s="140">
        <v>0</v>
      </c>
      <c r="T217" s="141">
        <f>S217*H217</f>
        <v>0</v>
      </c>
      <c r="AR217" s="142" t="s">
        <v>249</v>
      </c>
      <c r="AT217" s="142" t="s">
        <v>149</v>
      </c>
      <c r="AU217" s="142" t="s">
        <v>88</v>
      </c>
      <c r="AY217" s="16" t="s">
        <v>147</v>
      </c>
      <c r="BE217" s="143">
        <f>IF(N217="základní",J217,0)</f>
        <v>0</v>
      </c>
      <c r="BF217" s="143">
        <f>IF(N217="snížená",J217,0)</f>
        <v>0</v>
      </c>
      <c r="BG217" s="143">
        <f>IF(N217="zákl. přenesená",J217,0)</f>
        <v>0</v>
      </c>
      <c r="BH217" s="143">
        <f>IF(N217="sníž. přenesená",J217,0)</f>
        <v>0</v>
      </c>
      <c r="BI217" s="143">
        <f>IF(N217="nulová",J217,0)</f>
        <v>0</v>
      </c>
      <c r="BJ217" s="16" t="s">
        <v>86</v>
      </c>
      <c r="BK217" s="143">
        <f>ROUND(I217*H217,2)</f>
        <v>0</v>
      </c>
      <c r="BL217" s="16" t="s">
        <v>249</v>
      </c>
      <c r="BM217" s="142" t="s">
        <v>1330</v>
      </c>
    </row>
    <row r="218" spans="2:65" s="1" customFormat="1" ht="11.25">
      <c r="B218" s="31"/>
      <c r="D218" s="144" t="s">
        <v>156</v>
      </c>
      <c r="F218" s="145" t="s">
        <v>1331</v>
      </c>
      <c r="I218" s="146"/>
      <c r="L218" s="31"/>
      <c r="M218" s="147"/>
      <c r="T218" s="55"/>
      <c r="AT218" s="16" t="s">
        <v>156</v>
      </c>
      <c r="AU218" s="16" t="s">
        <v>88</v>
      </c>
    </row>
    <row r="219" spans="2:65" s="12" customFormat="1" ht="11.25">
      <c r="B219" s="148"/>
      <c r="D219" s="144" t="s">
        <v>158</v>
      </c>
      <c r="E219" s="149" t="s">
        <v>1</v>
      </c>
      <c r="F219" s="150" t="s">
        <v>1287</v>
      </c>
      <c r="H219" s="151">
        <v>1</v>
      </c>
      <c r="I219" s="152"/>
      <c r="L219" s="148"/>
      <c r="M219" s="153"/>
      <c r="T219" s="154"/>
      <c r="AT219" s="149" t="s">
        <v>158</v>
      </c>
      <c r="AU219" s="149" t="s">
        <v>88</v>
      </c>
      <c r="AV219" s="12" t="s">
        <v>88</v>
      </c>
      <c r="AW219" s="12" t="s">
        <v>34</v>
      </c>
      <c r="AX219" s="12" t="s">
        <v>78</v>
      </c>
      <c r="AY219" s="149" t="s">
        <v>147</v>
      </c>
    </row>
    <row r="220" spans="2:65" s="13" customFormat="1" ht="11.25">
      <c r="B220" s="155"/>
      <c r="D220" s="144" t="s">
        <v>158</v>
      </c>
      <c r="E220" s="156" t="s">
        <v>1</v>
      </c>
      <c r="F220" s="157" t="s">
        <v>160</v>
      </c>
      <c r="H220" s="158">
        <v>1</v>
      </c>
      <c r="I220" s="159"/>
      <c r="L220" s="155"/>
      <c r="M220" s="160"/>
      <c r="T220" s="161"/>
      <c r="AT220" s="156" t="s">
        <v>158</v>
      </c>
      <c r="AU220" s="156" t="s">
        <v>88</v>
      </c>
      <c r="AV220" s="13" t="s">
        <v>154</v>
      </c>
      <c r="AW220" s="13" t="s">
        <v>34</v>
      </c>
      <c r="AX220" s="13" t="s">
        <v>86</v>
      </c>
      <c r="AY220" s="156" t="s">
        <v>147</v>
      </c>
    </row>
    <row r="221" spans="2:65" s="11" customFormat="1" ht="22.9" customHeight="1">
      <c r="B221" s="119"/>
      <c r="D221" s="120" t="s">
        <v>77</v>
      </c>
      <c r="E221" s="129" t="s">
        <v>1332</v>
      </c>
      <c r="F221" s="129" t="s">
        <v>1333</v>
      </c>
      <c r="I221" s="122"/>
      <c r="J221" s="130">
        <f>BK221</f>
        <v>0</v>
      </c>
      <c r="L221" s="119"/>
      <c r="M221" s="124"/>
      <c r="P221" s="125">
        <f>SUM(P222:P234)</f>
        <v>0</v>
      </c>
      <c r="R221" s="125">
        <f>SUM(R222:R234)</f>
        <v>1.61090384</v>
      </c>
      <c r="T221" s="126">
        <f>SUM(T222:T234)</f>
        <v>0</v>
      </c>
      <c r="AR221" s="120" t="s">
        <v>88</v>
      </c>
      <c r="AT221" s="127" t="s">
        <v>77</v>
      </c>
      <c r="AU221" s="127" t="s">
        <v>86</v>
      </c>
      <c r="AY221" s="120" t="s">
        <v>147</v>
      </c>
      <c r="BK221" s="128">
        <f>SUM(BK222:BK234)</f>
        <v>0</v>
      </c>
    </row>
    <row r="222" spans="2:65" s="1" customFormat="1" ht="24.2" customHeight="1">
      <c r="B222" s="31"/>
      <c r="C222" s="131" t="s">
        <v>295</v>
      </c>
      <c r="D222" s="131" t="s">
        <v>149</v>
      </c>
      <c r="E222" s="132" t="s">
        <v>1334</v>
      </c>
      <c r="F222" s="133" t="s">
        <v>1335</v>
      </c>
      <c r="G222" s="134" t="s">
        <v>460</v>
      </c>
      <c r="H222" s="135">
        <v>15.064</v>
      </c>
      <c r="I222" s="136"/>
      <c r="J222" s="137">
        <f>ROUND(I222*H222,2)</f>
        <v>0</v>
      </c>
      <c r="K222" s="133" t="s">
        <v>153</v>
      </c>
      <c r="L222" s="31"/>
      <c r="M222" s="138" t="s">
        <v>1</v>
      </c>
      <c r="N222" s="139" t="s">
        <v>43</v>
      </c>
      <c r="P222" s="140">
        <f>O222*H222</f>
        <v>0</v>
      </c>
      <c r="Q222" s="140">
        <v>6.0000000000000002E-5</v>
      </c>
      <c r="R222" s="140">
        <f>Q222*H222</f>
        <v>9.0384000000000005E-4</v>
      </c>
      <c r="S222" s="140">
        <v>0</v>
      </c>
      <c r="T222" s="141">
        <f>S222*H222</f>
        <v>0</v>
      </c>
      <c r="AR222" s="142" t="s">
        <v>249</v>
      </c>
      <c r="AT222" s="142" t="s">
        <v>149</v>
      </c>
      <c r="AU222" s="142" t="s">
        <v>88</v>
      </c>
      <c r="AY222" s="16" t="s">
        <v>147</v>
      </c>
      <c r="BE222" s="143">
        <f>IF(N222="základní",J222,0)</f>
        <v>0</v>
      </c>
      <c r="BF222" s="143">
        <f>IF(N222="snížená",J222,0)</f>
        <v>0</v>
      </c>
      <c r="BG222" s="143">
        <f>IF(N222="zákl. přenesená",J222,0)</f>
        <v>0</v>
      </c>
      <c r="BH222" s="143">
        <f>IF(N222="sníž. přenesená",J222,0)</f>
        <v>0</v>
      </c>
      <c r="BI222" s="143">
        <f>IF(N222="nulová",J222,0)</f>
        <v>0</v>
      </c>
      <c r="BJ222" s="16" t="s">
        <v>86</v>
      </c>
      <c r="BK222" s="143">
        <f>ROUND(I222*H222,2)</f>
        <v>0</v>
      </c>
      <c r="BL222" s="16" t="s">
        <v>249</v>
      </c>
      <c r="BM222" s="142" t="s">
        <v>1336</v>
      </c>
    </row>
    <row r="223" spans="2:65" s="1" customFormat="1" ht="19.5">
      <c r="B223" s="31"/>
      <c r="D223" s="144" t="s">
        <v>156</v>
      </c>
      <c r="F223" s="145" t="s">
        <v>1337</v>
      </c>
      <c r="I223" s="146"/>
      <c r="L223" s="31"/>
      <c r="M223" s="147"/>
      <c r="T223" s="55"/>
      <c r="AT223" s="16" t="s">
        <v>156</v>
      </c>
      <c r="AU223" s="16" t="s">
        <v>88</v>
      </c>
    </row>
    <row r="224" spans="2:65" s="12" customFormat="1" ht="22.5">
      <c r="B224" s="148"/>
      <c r="D224" s="144" t="s">
        <v>158</v>
      </c>
      <c r="E224" s="149" t="s">
        <v>1</v>
      </c>
      <c r="F224" s="150" t="s">
        <v>1338</v>
      </c>
      <c r="H224" s="151">
        <v>13.678000000000001</v>
      </c>
      <c r="I224" s="152"/>
      <c r="L224" s="148"/>
      <c r="M224" s="153"/>
      <c r="T224" s="154"/>
      <c r="AT224" s="149" t="s">
        <v>158</v>
      </c>
      <c r="AU224" s="149" t="s">
        <v>88</v>
      </c>
      <c r="AV224" s="12" t="s">
        <v>88</v>
      </c>
      <c r="AW224" s="12" t="s">
        <v>34</v>
      </c>
      <c r="AX224" s="12" t="s">
        <v>78</v>
      </c>
      <c r="AY224" s="149" t="s">
        <v>147</v>
      </c>
    </row>
    <row r="225" spans="2:65" s="12" customFormat="1" ht="11.25">
      <c r="B225" s="148"/>
      <c r="D225" s="144" t="s">
        <v>158</v>
      </c>
      <c r="E225" s="149" t="s">
        <v>1</v>
      </c>
      <c r="F225" s="150" t="s">
        <v>1339</v>
      </c>
      <c r="H225" s="151">
        <v>1.3859999999999999</v>
      </c>
      <c r="I225" s="152"/>
      <c r="L225" s="148"/>
      <c r="M225" s="153"/>
      <c r="T225" s="154"/>
      <c r="AT225" s="149" t="s">
        <v>158</v>
      </c>
      <c r="AU225" s="149" t="s">
        <v>88</v>
      </c>
      <c r="AV225" s="12" t="s">
        <v>88</v>
      </c>
      <c r="AW225" s="12" t="s">
        <v>34</v>
      </c>
      <c r="AX225" s="12" t="s">
        <v>78</v>
      </c>
      <c r="AY225" s="149" t="s">
        <v>147</v>
      </c>
    </row>
    <row r="226" spans="2:65" s="13" customFormat="1" ht="11.25">
      <c r="B226" s="155"/>
      <c r="D226" s="144" t="s">
        <v>158</v>
      </c>
      <c r="E226" s="156" t="s">
        <v>1</v>
      </c>
      <c r="F226" s="157" t="s">
        <v>160</v>
      </c>
      <c r="H226" s="158">
        <v>15.064</v>
      </c>
      <c r="I226" s="159"/>
      <c r="L226" s="155"/>
      <c r="M226" s="160"/>
      <c r="T226" s="161"/>
      <c r="AT226" s="156" t="s">
        <v>158</v>
      </c>
      <c r="AU226" s="156" t="s">
        <v>88</v>
      </c>
      <c r="AV226" s="13" t="s">
        <v>154</v>
      </c>
      <c r="AW226" s="13" t="s">
        <v>34</v>
      </c>
      <c r="AX226" s="13" t="s">
        <v>86</v>
      </c>
      <c r="AY226" s="156" t="s">
        <v>147</v>
      </c>
    </row>
    <row r="227" spans="2:65" s="1" customFormat="1" ht="21.75" customHeight="1">
      <c r="B227" s="31"/>
      <c r="C227" s="171" t="s">
        <v>306</v>
      </c>
      <c r="D227" s="171" t="s">
        <v>444</v>
      </c>
      <c r="E227" s="172" t="s">
        <v>1340</v>
      </c>
      <c r="F227" s="173" t="s">
        <v>1341</v>
      </c>
      <c r="G227" s="174" t="s">
        <v>380</v>
      </c>
      <c r="H227" s="175">
        <v>1.6E-2</v>
      </c>
      <c r="I227" s="176"/>
      <c r="J227" s="177">
        <f>ROUND(I227*H227,2)</f>
        <v>0</v>
      </c>
      <c r="K227" s="173" t="s">
        <v>153</v>
      </c>
      <c r="L227" s="178"/>
      <c r="M227" s="179" t="s">
        <v>1</v>
      </c>
      <c r="N227" s="180" t="s">
        <v>43</v>
      </c>
      <c r="P227" s="140">
        <f>O227*H227</f>
        <v>0</v>
      </c>
      <c r="Q227" s="140">
        <v>1</v>
      </c>
      <c r="R227" s="140">
        <f>Q227*H227</f>
        <v>1.6E-2</v>
      </c>
      <c r="S227" s="140">
        <v>0</v>
      </c>
      <c r="T227" s="141">
        <f>S227*H227</f>
        <v>0</v>
      </c>
      <c r="AR227" s="142" t="s">
        <v>352</v>
      </c>
      <c r="AT227" s="142" t="s">
        <v>444</v>
      </c>
      <c r="AU227" s="142" t="s">
        <v>88</v>
      </c>
      <c r="AY227" s="16" t="s">
        <v>147</v>
      </c>
      <c r="BE227" s="143">
        <f>IF(N227="základní",J227,0)</f>
        <v>0</v>
      </c>
      <c r="BF227" s="143">
        <f>IF(N227="snížená",J227,0)</f>
        <v>0</v>
      </c>
      <c r="BG227" s="143">
        <f>IF(N227="zákl. přenesená",J227,0)</f>
        <v>0</v>
      </c>
      <c r="BH227" s="143">
        <f>IF(N227="sníž. přenesená",J227,0)</f>
        <v>0</v>
      </c>
      <c r="BI227" s="143">
        <f>IF(N227="nulová",J227,0)</f>
        <v>0</v>
      </c>
      <c r="BJ227" s="16" t="s">
        <v>86</v>
      </c>
      <c r="BK227" s="143">
        <f>ROUND(I227*H227,2)</f>
        <v>0</v>
      </c>
      <c r="BL227" s="16" t="s">
        <v>249</v>
      </c>
      <c r="BM227" s="142" t="s">
        <v>1342</v>
      </c>
    </row>
    <row r="228" spans="2:65" s="1" customFormat="1" ht="11.25">
      <c r="B228" s="31"/>
      <c r="D228" s="144" t="s">
        <v>156</v>
      </c>
      <c r="F228" s="145" t="s">
        <v>1341</v>
      </c>
      <c r="I228" s="146"/>
      <c r="L228" s="31"/>
      <c r="M228" s="147"/>
      <c r="T228" s="55"/>
      <c r="AT228" s="16" t="s">
        <v>156</v>
      </c>
      <c r="AU228" s="16" t="s">
        <v>88</v>
      </c>
    </row>
    <row r="229" spans="2:65" s="12" customFormat="1" ht="11.25">
      <c r="B229" s="148"/>
      <c r="D229" s="144" t="s">
        <v>158</v>
      </c>
      <c r="E229" s="149" t="s">
        <v>1</v>
      </c>
      <c r="F229" s="150" t="s">
        <v>1343</v>
      </c>
      <c r="H229" s="151">
        <v>1.6E-2</v>
      </c>
      <c r="I229" s="152"/>
      <c r="L229" s="148"/>
      <c r="M229" s="153"/>
      <c r="T229" s="154"/>
      <c r="AT229" s="149" t="s">
        <v>158</v>
      </c>
      <c r="AU229" s="149" t="s">
        <v>88</v>
      </c>
      <c r="AV229" s="12" t="s">
        <v>88</v>
      </c>
      <c r="AW229" s="12" t="s">
        <v>34</v>
      </c>
      <c r="AX229" s="12" t="s">
        <v>78</v>
      </c>
      <c r="AY229" s="149" t="s">
        <v>147</v>
      </c>
    </row>
    <row r="230" spans="2:65" s="13" customFormat="1" ht="11.25">
      <c r="B230" s="155"/>
      <c r="D230" s="144" t="s">
        <v>158</v>
      </c>
      <c r="E230" s="156" t="s">
        <v>1</v>
      </c>
      <c r="F230" s="157" t="s">
        <v>160</v>
      </c>
      <c r="H230" s="158">
        <v>1.6E-2</v>
      </c>
      <c r="I230" s="159"/>
      <c r="L230" s="155"/>
      <c r="M230" s="160"/>
      <c r="T230" s="161"/>
      <c r="AT230" s="156" t="s">
        <v>158</v>
      </c>
      <c r="AU230" s="156" t="s">
        <v>88</v>
      </c>
      <c r="AV230" s="13" t="s">
        <v>154</v>
      </c>
      <c r="AW230" s="13" t="s">
        <v>34</v>
      </c>
      <c r="AX230" s="13" t="s">
        <v>86</v>
      </c>
      <c r="AY230" s="156" t="s">
        <v>147</v>
      </c>
    </row>
    <row r="231" spans="2:65" s="1" customFormat="1" ht="21.75" customHeight="1">
      <c r="B231" s="31"/>
      <c r="C231" s="171" t="s">
        <v>313</v>
      </c>
      <c r="D231" s="171" t="s">
        <v>444</v>
      </c>
      <c r="E231" s="172" t="s">
        <v>1344</v>
      </c>
      <c r="F231" s="173" t="s">
        <v>1345</v>
      </c>
      <c r="G231" s="174" t="s">
        <v>380</v>
      </c>
      <c r="H231" s="175">
        <v>1.5940000000000001</v>
      </c>
      <c r="I231" s="176"/>
      <c r="J231" s="177">
        <f>ROUND(I231*H231,2)</f>
        <v>0</v>
      </c>
      <c r="K231" s="173" t="s">
        <v>153</v>
      </c>
      <c r="L231" s="178"/>
      <c r="M231" s="179" t="s">
        <v>1</v>
      </c>
      <c r="N231" s="180" t="s">
        <v>43</v>
      </c>
      <c r="P231" s="140">
        <f>O231*H231</f>
        <v>0</v>
      </c>
      <c r="Q231" s="140">
        <v>1</v>
      </c>
      <c r="R231" s="140">
        <f>Q231*H231</f>
        <v>1.5940000000000001</v>
      </c>
      <c r="S231" s="140">
        <v>0</v>
      </c>
      <c r="T231" s="141">
        <f>S231*H231</f>
        <v>0</v>
      </c>
      <c r="AR231" s="142" t="s">
        <v>352</v>
      </c>
      <c r="AT231" s="142" t="s">
        <v>444</v>
      </c>
      <c r="AU231" s="142" t="s">
        <v>88</v>
      </c>
      <c r="AY231" s="16" t="s">
        <v>147</v>
      </c>
      <c r="BE231" s="143">
        <f>IF(N231="základní",J231,0)</f>
        <v>0</v>
      </c>
      <c r="BF231" s="143">
        <f>IF(N231="snížená",J231,0)</f>
        <v>0</v>
      </c>
      <c r="BG231" s="143">
        <f>IF(N231="zákl. přenesená",J231,0)</f>
        <v>0</v>
      </c>
      <c r="BH231" s="143">
        <f>IF(N231="sníž. přenesená",J231,0)</f>
        <v>0</v>
      </c>
      <c r="BI231" s="143">
        <f>IF(N231="nulová",J231,0)</f>
        <v>0</v>
      </c>
      <c r="BJ231" s="16" t="s">
        <v>86</v>
      </c>
      <c r="BK231" s="143">
        <f>ROUND(I231*H231,2)</f>
        <v>0</v>
      </c>
      <c r="BL231" s="16" t="s">
        <v>249</v>
      </c>
      <c r="BM231" s="142" t="s">
        <v>1346</v>
      </c>
    </row>
    <row r="232" spans="2:65" s="1" customFormat="1" ht="11.25">
      <c r="B232" s="31"/>
      <c r="D232" s="144" t="s">
        <v>156</v>
      </c>
      <c r="F232" s="145" t="s">
        <v>1345</v>
      </c>
      <c r="I232" s="146"/>
      <c r="L232" s="31"/>
      <c r="M232" s="147"/>
      <c r="T232" s="55"/>
      <c r="AT232" s="16" t="s">
        <v>156</v>
      </c>
      <c r="AU232" s="16" t="s">
        <v>88</v>
      </c>
    </row>
    <row r="233" spans="2:65" s="12" customFormat="1" ht="11.25">
      <c r="B233" s="148"/>
      <c r="D233" s="144" t="s">
        <v>158</v>
      </c>
      <c r="E233" s="149" t="s">
        <v>1</v>
      </c>
      <c r="F233" s="150" t="s">
        <v>1347</v>
      </c>
      <c r="H233" s="151">
        <v>1.5940000000000001</v>
      </c>
      <c r="I233" s="152"/>
      <c r="L233" s="148"/>
      <c r="M233" s="153"/>
      <c r="T233" s="154"/>
      <c r="AT233" s="149" t="s">
        <v>158</v>
      </c>
      <c r="AU233" s="149" t="s">
        <v>88</v>
      </c>
      <c r="AV233" s="12" t="s">
        <v>88</v>
      </c>
      <c r="AW233" s="12" t="s">
        <v>34</v>
      </c>
      <c r="AX233" s="12" t="s">
        <v>78</v>
      </c>
      <c r="AY233" s="149" t="s">
        <v>147</v>
      </c>
    </row>
    <row r="234" spans="2:65" s="13" customFormat="1" ht="11.25">
      <c r="B234" s="155"/>
      <c r="D234" s="144" t="s">
        <v>158</v>
      </c>
      <c r="E234" s="156" t="s">
        <v>1</v>
      </c>
      <c r="F234" s="157" t="s">
        <v>160</v>
      </c>
      <c r="H234" s="158">
        <v>1.5940000000000001</v>
      </c>
      <c r="I234" s="159"/>
      <c r="L234" s="155"/>
      <c r="M234" s="160"/>
      <c r="T234" s="161"/>
      <c r="AT234" s="156" t="s">
        <v>158</v>
      </c>
      <c r="AU234" s="156" t="s">
        <v>88</v>
      </c>
      <c r="AV234" s="13" t="s">
        <v>154</v>
      </c>
      <c r="AW234" s="13" t="s">
        <v>34</v>
      </c>
      <c r="AX234" s="13" t="s">
        <v>86</v>
      </c>
      <c r="AY234" s="156" t="s">
        <v>147</v>
      </c>
    </row>
    <row r="235" spans="2:65" s="11" customFormat="1" ht="22.9" customHeight="1">
      <c r="B235" s="119"/>
      <c r="D235" s="120" t="s">
        <v>77</v>
      </c>
      <c r="E235" s="129" t="s">
        <v>1348</v>
      </c>
      <c r="F235" s="129" t="s">
        <v>1349</v>
      </c>
      <c r="I235" s="122"/>
      <c r="J235" s="130">
        <f>BK235</f>
        <v>0</v>
      </c>
      <c r="L235" s="119"/>
      <c r="M235" s="124"/>
      <c r="P235" s="125">
        <f>SUM(P236:P271)</f>
        <v>0</v>
      </c>
      <c r="R235" s="125">
        <f>SUM(R236:R271)</f>
        <v>5.7299999999999994E-4</v>
      </c>
      <c r="T235" s="126">
        <f>SUM(T236:T271)</f>
        <v>0</v>
      </c>
      <c r="AR235" s="120" t="s">
        <v>88</v>
      </c>
      <c r="AT235" s="127" t="s">
        <v>77</v>
      </c>
      <c r="AU235" s="127" t="s">
        <v>86</v>
      </c>
      <c r="AY235" s="120" t="s">
        <v>147</v>
      </c>
      <c r="BK235" s="128">
        <f>SUM(BK236:BK271)</f>
        <v>0</v>
      </c>
    </row>
    <row r="236" spans="2:65" s="1" customFormat="1" ht="24.2" customHeight="1">
      <c r="B236" s="31"/>
      <c r="C236" s="131" t="s">
        <v>318</v>
      </c>
      <c r="D236" s="131" t="s">
        <v>149</v>
      </c>
      <c r="E236" s="132" t="s">
        <v>1350</v>
      </c>
      <c r="F236" s="133" t="s">
        <v>1351</v>
      </c>
      <c r="G236" s="134" t="s">
        <v>152</v>
      </c>
      <c r="H236" s="135">
        <v>0.75</v>
      </c>
      <c r="I236" s="136"/>
      <c r="J236" s="137">
        <f>ROUND(I236*H236,2)</f>
        <v>0</v>
      </c>
      <c r="K236" s="133" t="s">
        <v>153</v>
      </c>
      <c r="L236" s="31"/>
      <c r="M236" s="138" t="s">
        <v>1</v>
      </c>
      <c r="N236" s="139" t="s">
        <v>43</v>
      </c>
      <c r="P236" s="140">
        <f>O236*H236</f>
        <v>0</v>
      </c>
      <c r="Q236" s="140">
        <v>8.0000000000000007E-5</v>
      </c>
      <c r="R236" s="140">
        <f>Q236*H236</f>
        <v>6.0000000000000008E-5</v>
      </c>
      <c r="S236" s="140">
        <v>0</v>
      </c>
      <c r="T236" s="141">
        <f>S236*H236</f>
        <v>0</v>
      </c>
      <c r="AR236" s="142" t="s">
        <v>249</v>
      </c>
      <c r="AT236" s="142" t="s">
        <v>149</v>
      </c>
      <c r="AU236" s="142" t="s">
        <v>88</v>
      </c>
      <c r="AY236" s="16" t="s">
        <v>147</v>
      </c>
      <c r="BE236" s="143">
        <f>IF(N236="základní",J236,0)</f>
        <v>0</v>
      </c>
      <c r="BF236" s="143">
        <f>IF(N236="snížená",J236,0)</f>
        <v>0</v>
      </c>
      <c r="BG236" s="143">
        <f>IF(N236="zákl. přenesená",J236,0)</f>
        <v>0</v>
      </c>
      <c r="BH236" s="143">
        <f>IF(N236="sníž. přenesená",J236,0)</f>
        <v>0</v>
      </c>
      <c r="BI236" s="143">
        <f>IF(N236="nulová",J236,0)</f>
        <v>0</v>
      </c>
      <c r="BJ236" s="16" t="s">
        <v>86</v>
      </c>
      <c r="BK236" s="143">
        <f>ROUND(I236*H236,2)</f>
        <v>0</v>
      </c>
      <c r="BL236" s="16" t="s">
        <v>249</v>
      </c>
      <c r="BM236" s="142" t="s">
        <v>1352</v>
      </c>
    </row>
    <row r="237" spans="2:65" s="1" customFormat="1" ht="19.5">
      <c r="B237" s="31"/>
      <c r="D237" s="144" t="s">
        <v>156</v>
      </c>
      <c r="F237" s="145" t="s">
        <v>1353</v>
      </c>
      <c r="I237" s="146"/>
      <c r="L237" s="31"/>
      <c r="M237" s="147"/>
      <c r="T237" s="55"/>
      <c r="AT237" s="16" t="s">
        <v>156</v>
      </c>
      <c r="AU237" s="16" t="s">
        <v>88</v>
      </c>
    </row>
    <row r="238" spans="2:65" s="12" customFormat="1" ht="11.25">
      <c r="B238" s="148"/>
      <c r="D238" s="144" t="s">
        <v>158</v>
      </c>
      <c r="E238" s="149" t="s">
        <v>1</v>
      </c>
      <c r="F238" s="150" t="s">
        <v>1354</v>
      </c>
      <c r="H238" s="151">
        <v>0.68400000000000005</v>
      </c>
      <c r="I238" s="152"/>
      <c r="L238" s="148"/>
      <c r="M238" s="153"/>
      <c r="T238" s="154"/>
      <c r="AT238" s="149" t="s">
        <v>158</v>
      </c>
      <c r="AU238" s="149" t="s">
        <v>88</v>
      </c>
      <c r="AV238" s="12" t="s">
        <v>88</v>
      </c>
      <c r="AW238" s="12" t="s">
        <v>34</v>
      </c>
      <c r="AX238" s="12" t="s">
        <v>78</v>
      </c>
      <c r="AY238" s="149" t="s">
        <v>147</v>
      </c>
    </row>
    <row r="239" spans="2:65" s="12" customFormat="1" ht="11.25">
      <c r="B239" s="148"/>
      <c r="D239" s="144" t="s">
        <v>158</v>
      </c>
      <c r="E239" s="149" t="s">
        <v>1</v>
      </c>
      <c r="F239" s="150" t="s">
        <v>1355</v>
      </c>
      <c r="H239" s="151">
        <v>6.6000000000000003E-2</v>
      </c>
      <c r="I239" s="152"/>
      <c r="L239" s="148"/>
      <c r="M239" s="153"/>
      <c r="T239" s="154"/>
      <c r="AT239" s="149" t="s">
        <v>158</v>
      </c>
      <c r="AU239" s="149" t="s">
        <v>88</v>
      </c>
      <c r="AV239" s="12" t="s">
        <v>88</v>
      </c>
      <c r="AW239" s="12" t="s">
        <v>34</v>
      </c>
      <c r="AX239" s="12" t="s">
        <v>78</v>
      </c>
      <c r="AY239" s="149" t="s">
        <v>147</v>
      </c>
    </row>
    <row r="240" spans="2:65" s="13" customFormat="1" ht="11.25">
      <c r="B240" s="155"/>
      <c r="D240" s="144" t="s">
        <v>158</v>
      </c>
      <c r="E240" s="156" t="s">
        <v>1</v>
      </c>
      <c r="F240" s="157" t="s">
        <v>160</v>
      </c>
      <c r="H240" s="158">
        <v>0.75</v>
      </c>
      <c r="I240" s="159"/>
      <c r="L240" s="155"/>
      <c r="M240" s="160"/>
      <c r="T240" s="161"/>
      <c r="AT240" s="156" t="s">
        <v>158</v>
      </c>
      <c r="AU240" s="156" t="s">
        <v>88</v>
      </c>
      <c r="AV240" s="13" t="s">
        <v>154</v>
      </c>
      <c r="AW240" s="13" t="s">
        <v>34</v>
      </c>
      <c r="AX240" s="13" t="s">
        <v>86</v>
      </c>
      <c r="AY240" s="156" t="s">
        <v>147</v>
      </c>
    </row>
    <row r="241" spans="2:65" s="1" customFormat="1" ht="24.2" customHeight="1">
      <c r="B241" s="31"/>
      <c r="C241" s="131" t="s">
        <v>325</v>
      </c>
      <c r="D241" s="131" t="s">
        <v>149</v>
      </c>
      <c r="E241" s="132" t="s">
        <v>1356</v>
      </c>
      <c r="F241" s="133" t="s">
        <v>1357</v>
      </c>
      <c r="G241" s="134" t="s">
        <v>152</v>
      </c>
      <c r="H241" s="135">
        <v>0.75</v>
      </c>
      <c r="I241" s="136"/>
      <c r="J241" s="137">
        <f>ROUND(I241*H241,2)</f>
        <v>0</v>
      </c>
      <c r="K241" s="133" t="s">
        <v>153</v>
      </c>
      <c r="L241" s="31"/>
      <c r="M241" s="138" t="s">
        <v>1</v>
      </c>
      <c r="N241" s="139" t="s">
        <v>43</v>
      </c>
      <c r="P241" s="140">
        <f>O241*H241</f>
        <v>0</v>
      </c>
      <c r="Q241" s="140">
        <v>1.3999999999999999E-4</v>
      </c>
      <c r="R241" s="140">
        <f>Q241*H241</f>
        <v>1.0499999999999999E-4</v>
      </c>
      <c r="S241" s="140">
        <v>0</v>
      </c>
      <c r="T241" s="141">
        <f>S241*H241</f>
        <v>0</v>
      </c>
      <c r="AR241" s="142" t="s">
        <v>249</v>
      </c>
      <c r="AT241" s="142" t="s">
        <v>149</v>
      </c>
      <c r="AU241" s="142" t="s">
        <v>88</v>
      </c>
      <c r="AY241" s="16" t="s">
        <v>147</v>
      </c>
      <c r="BE241" s="143">
        <f>IF(N241="základní",J241,0)</f>
        <v>0</v>
      </c>
      <c r="BF241" s="143">
        <f>IF(N241="snížená",J241,0)</f>
        <v>0</v>
      </c>
      <c r="BG241" s="143">
        <f>IF(N241="zákl. přenesená",J241,0)</f>
        <v>0</v>
      </c>
      <c r="BH241" s="143">
        <f>IF(N241="sníž. přenesená",J241,0)</f>
        <v>0</v>
      </c>
      <c r="BI241" s="143">
        <f>IF(N241="nulová",J241,0)</f>
        <v>0</v>
      </c>
      <c r="BJ241" s="16" t="s">
        <v>86</v>
      </c>
      <c r="BK241" s="143">
        <f>ROUND(I241*H241,2)</f>
        <v>0</v>
      </c>
      <c r="BL241" s="16" t="s">
        <v>249</v>
      </c>
      <c r="BM241" s="142" t="s">
        <v>1358</v>
      </c>
    </row>
    <row r="242" spans="2:65" s="1" customFormat="1" ht="11.25">
      <c r="B242" s="31"/>
      <c r="D242" s="144" t="s">
        <v>156</v>
      </c>
      <c r="F242" s="145" t="s">
        <v>1359</v>
      </c>
      <c r="I242" s="146"/>
      <c r="L242" s="31"/>
      <c r="M242" s="147"/>
      <c r="T242" s="55"/>
      <c r="AT242" s="16" t="s">
        <v>156</v>
      </c>
      <c r="AU242" s="16" t="s">
        <v>88</v>
      </c>
    </row>
    <row r="243" spans="2:65" s="12" customFormat="1" ht="11.25">
      <c r="B243" s="148"/>
      <c r="D243" s="144" t="s">
        <v>158</v>
      </c>
      <c r="E243" s="149" t="s">
        <v>1</v>
      </c>
      <c r="F243" s="150" t="s">
        <v>1354</v>
      </c>
      <c r="H243" s="151">
        <v>0.68400000000000005</v>
      </c>
      <c r="I243" s="152"/>
      <c r="L243" s="148"/>
      <c r="M243" s="153"/>
      <c r="T243" s="154"/>
      <c r="AT243" s="149" t="s">
        <v>158</v>
      </c>
      <c r="AU243" s="149" t="s">
        <v>88</v>
      </c>
      <c r="AV243" s="12" t="s">
        <v>88</v>
      </c>
      <c r="AW243" s="12" t="s">
        <v>34</v>
      </c>
      <c r="AX243" s="12" t="s">
        <v>78</v>
      </c>
      <c r="AY243" s="149" t="s">
        <v>147</v>
      </c>
    </row>
    <row r="244" spans="2:65" s="12" customFormat="1" ht="11.25">
      <c r="B244" s="148"/>
      <c r="D244" s="144" t="s">
        <v>158</v>
      </c>
      <c r="E244" s="149" t="s">
        <v>1</v>
      </c>
      <c r="F244" s="150" t="s">
        <v>1355</v>
      </c>
      <c r="H244" s="151">
        <v>6.6000000000000003E-2</v>
      </c>
      <c r="I244" s="152"/>
      <c r="L244" s="148"/>
      <c r="M244" s="153"/>
      <c r="T244" s="154"/>
      <c r="AT244" s="149" t="s">
        <v>158</v>
      </c>
      <c r="AU244" s="149" t="s">
        <v>88</v>
      </c>
      <c r="AV244" s="12" t="s">
        <v>88</v>
      </c>
      <c r="AW244" s="12" t="s">
        <v>34</v>
      </c>
      <c r="AX244" s="12" t="s">
        <v>78</v>
      </c>
      <c r="AY244" s="149" t="s">
        <v>147</v>
      </c>
    </row>
    <row r="245" spans="2:65" s="13" customFormat="1" ht="11.25">
      <c r="B245" s="155"/>
      <c r="D245" s="144" t="s">
        <v>158</v>
      </c>
      <c r="E245" s="156" t="s">
        <v>1</v>
      </c>
      <c r="F245" s="157" t="s">
        <v>160</v>
      </c>
      <c r="H245" s="158">
        <v>0.75</v>
      </c>
      <c r="I245" s="159"/>
      <c r="L245" s="155"/>
      <c r="M245" s="160"/>
      <c r="T245" s="161"/>
      <c r="AT245" s="156" t="s">
        <v>158</v>
      </c>
      <c r="AU245" s="156" t="s">
        <v>88</v>
      </c>
      <c r="AV245" s="13" t="s">
        <v>154</v>
      </c>
      <c r="AW245" s="13" t="s">
        <v>34</v>
      </c>
      <c r="AX245" s="13" t="s">
        <v>86</v>
      </c>
      <c r="AY245" s="156" t="s">
        <v>147</v>
      </c>
    </row>
    <row r="246" spans="2:65" s="1" customFormat="1" ht="24.2" customHeight="1">
      <c r="B246" s="31"/>
      <c r="C246" s="131" t="s">
        <v>332</v>
      </c>
      <c r="D246" s="131" t="s">
        <v>149</v>
      </c>
      <c r="E246" s="132" t="s">
        <v>1360</v>
      </c>
      <c r="F246" s="133" t="s">
        <v>1361</v>
      </c>
      <c r="G246" s="134" t="s">
        <v>152</v>
      </c>
      <c r="H246" s="135">
        <v>0.75</v>
      </c>
      <c r="I246" s="136"/>
      <c r="J246" s="137">
        <f>ROUND(I246*H246,2)</f>
        <v>0</v>
      </c>
      <c r="K246" s="133" t="s">
        <v>153</v>
      </c>
      <c r="L246" s="31"/>
      <c r="M246" s="138" t="s">
        <v>1</v>
      </c>
      <c r="N246" s="139" t="s">
        <v>43</v>
      </c>
      <c r="P246" s="140">
        <f>O246*H246</f>
        <v>0</v>
      </c>
      <c r="Q246" s="140">
        <v>1.2E-4</v>
      </c>
      <c r="R246" s="140">
        <f>Q246*H246</f>
        <v>9.0000000000000006E-5</v>
      </c>
      <c r="S246" s="140">
        <v>0</v>
      </c>
      <c r="T246" s="141">
        <f>S246*H246</f>
        <v>0</v>
      </c>
      <c r="AR246" s="142" t="s">
        <v>249</v>
      </c>
      <c r="AT246" s="142" t="s">
        <v>149</v>
      </c>
      <c r="AU246" s="142" t="s">
        <v>88</v>
      </c>
      <c r="AY246" s="16" t="s">
        <v>147</v>
      </c>
      <c r="BE246" s="143">
        <f>IF(N246="základní",J246,0)</f>
        <v>0</v>
      </c>
      <c r="BF246" s="143">
        <f>IF(N246="snížená",J246,0)</f>
        <v>0</v>
      </c>
      <c r="BG246" s="143">
        <f>IF(N246="zákl. přenesená",J246,0)</f>
        <v>0</v>
      </c>
      <c r="BH246" s="143">
        <f>IF(N246="sníž. přenesená",J246,0)</f>
        <v>0</v>
      </c>
      <c r="BI246" s="143">
        <f>IF(N246="nulová",J246,0)</f>
        <v>0</v>
      </c>
      <c r="BJ246" s="16" t="s">
        <v>86</v>
      </c>
      <c r="BK246" s="143">
        <f>ROUND(I246*H246,2)</f>
        <v>0</v>
      </c>
      <c r="BL246" s="16" t="s">
        <v>249</v>
      </c>
      <c r="BM246" s="142" t="s">
        <v>1362</v>
      </c>
    </row>
    <row r="247" spans="2:65" s="1" customFormat="1" ht="19.5">
      <c r="B247" s="31"/>
      <c r="D247" s="144" t="s">
        <v>156</v>
      </c>
      <c r="F247" s="145" t="s">
        <v>1363</v>
      </c>
      <c r="I247" s="146"/>
      <c r="L247" s="31"/>
      <c r="M247" s="147"/>
      <c r="T247" s="55"/>
      <c r="AT247" s="16" t="s">
        <v>156</v>
      </c>
      <c r="AU247" s="16" t="s">
        <v>88</v>
      </c>
    </row>
    <row r="248" spans="2:65" s="12" customFormat="1" ht="11.25">
      <c r="B248" s="148"/>
      <c r="D248" s="144" t="s">
        <v>158</v>
      </c>
      <c r="E248" s="149" t="s">
        <v>1</v>
      </c>
      <c r="F248" s="150" t="s">
        <v>1354</v>
      </c>
      <c r="H248" s="151">
        <v>0.68400000000000005</v>
      </c>
      <c r="I248" s="152"/>
      <c r="L248" s="148"/>
      <c r="M248" s="153"/>
      <c r="T248" s="154"/>
      <c r="AT248" s="149" t="s">
        <v>158</v>
      </c>
      <c r="AU248" s="149" t="s">
        <v>88</v>
      </c>
      <c r="AV248" s="12" t="s">
        <v>88</v>
      </c>
      <c r="AW248" s="12" t="s">
        <v>34</v>
      </c>
      <c r="AX248" s="12" t="s">
        <v>78</v>
      </c>
      <c r="AY248" s="149" t="s">
        <v>147</v>
      </c>
    </row>
    <row r="249" spans="2:65" s="12" customFormat="1" ht="11.25">
      <c r="B249" s="148"/>
      <c r="D249" s="144" t="s">
        <v>158</v>
      </c>
      <c r="E249" s="149" t="s">
        <v>1</v>
      </c>
      <c r="F249" s="150" t="s">
        <v>1355</v>
      </c>
      <c r="H249" s="151">
        <v>6.6000000000000003E-2</v>
      </c>
      <c r="I249" s="152"/>
      <c r="L249" s="148"/>
      <c r="M249" s="153"/>
      <c r="T249" s="154"/>
      <c r="AT249" s="149" t="s">
        <v>158</v>
      </c>
      <c r="AU249" s="149" t="s">
        <v>88</v>
      </c>
      <c r="AV249" s="12" t="s">
        <v>88</v>
      </c>
      <c r="AW249" s="12" t="s">
        <v>34</v>
      </c>
      <c r="AX249" s="12" t="s">
        <v>78</v>
      </c>
      <c r="AY249" s="149" t="s">
        <v>147</v>
      </c>
    </row>
    <row r="250" spans="2:65" s="13" customFormat="1" ht="11.25">
      <c r="B250" s="155"/>
      <c r="D250" s="144" t="s">
        <v>158</v>
      </c>
      <c r="E250" s="156" t="s">
        <v>1</v>
      </c>
      <c r="F250" s="157" t="s">
        <v>160</v>
      </c>
      <c r="H250" s="158">
        <v>0.75</v>
      </c>
      <c r="I250" s="159"/>
      <c r="L250" s="155"/>
      <c r="M250" s="160"/>
      <c r="T250" s="161"/>
      <c r="AT250" s="156" t="s">
        <v>158</v>
      </c>
      <c r="AU250" s="156" t="s">
        <v>88</v>
      </c>
      <c r="AV250" s="13" t="s">
        <v>154</v>
      </c>
      <c r="AW250" s="13" t="s">
        <v>34</v>
      </c>
      <c r="AX250" s="13" t="s">
        <v>86</v>
      </c>
      <c r="AY250" s="156" t="s">
        <v>147</v>
      </c>
    </row>
    <row r="251" spans="2:65" s="1" customFormat="1" ht="24.2" customHeight="1">
      <c r="B251" s="31"/>
      <c r="C251" s="131" t="s">
        <v>339</v>
      </c>
      <c r="D251" s="131" t="s">
        <v>149</v>
      </c>
      <c r="E251" s="132" t="s">
        <v>1364</v>
      </c>
      <c r="F251" s="133" t="s">
        <v>1365</v>
      </c>
      <c r="G251" s="134" t="s">
        <v>152</v>
      </c>
      <c r="H251" s="135">
        <v>0.75</v>
      </c>
      <c r="I251" s="136"/>
      <c r="J251" s="137">
        <f>ROUND(I251*H251,2)</f>
        <v>0</v>
      </c>
      <c r="K251" s="133" t="s">
        <v>153</v>
      </c>
      <c r="L251" s="31"/>
      <c r="M251" s="138" t="s">
        <v>1</v>
      </c>
      <c r="N251" s="139" t="s">
        <v>43</v>
      </c>
      <c r="P251" s="140">
        <f>O251*H251</f>
        <v>0</v>
      </c>
      <c r="Q251" s="140">
        <v>1.2E-4</v>
      </c>
      <c r="R251" s="140">
        <f>Q251*H251</f>
        <v>9.0000000000000006E-5</v>
      </c>
      <c r="S251" s="140">
        <v>0</v>
      </c>
      <c r="T251" s="141">
        <f>S251*H251</f>
        <v>0</v>
      </c>
      <c r="AR251" s="142" t="s">
        <v>249</v>
      </c>
      <c r="AT251" s="142" t="s">
        <v>149</v>
      </c>
      <c r="AU251" s="142" t="s">
        <v>88</v>
      </c>
      <c r="AY251" s="16" t="s">
        <v>147</v>
      </c>
      <c r="BE251" s="143">
        <f>IF(N251="základní",J251,0)</f>
        <v>0</v>
      </c>
      <c r="BF251" s="143">
        <f>IF(N251="snížená",J251,0)</f>
        <v>0</v>
      </c>
      <c r="BG251" s="143">
        <f>IF(N251="zákl. přenesená",J251,0)</f>
        <v>0</v>
      </c>
      <c r="BH251" s="143">
        <f>IF(N251="sníž. přenesená",J251,0)</f>
        <v>0</v>
      </c>
      <c r="BI251" s="143">
        <f>IF(N251="nulová",J251,0)</f>
        <v>0</v>
      </c>
      <c r="BJ251" s="16" t="s">
        <v>86</v>
      </c>
      <c r="BK251" s="143">
        <f>ROUND(I251*H251,2)</f>
        <v>0</v>
      </c>
      <c r="BL251" s="16" t="s">
        <v>249</v>
      </c>
      <c r="BM251" s="142" t="s">
        <v>1366</v>
      </c>
    </row>
    <row r="252" spans="2:65" s="1" customFormat="1" ht="19.5">
      <c r="B252" s="31"/>
      <c r="D252" s="144" t="s">
        <v>156</v>
      </c>
      <c r="F252" s="145" t="s">
        <v>1367</v>
      </c>
      <c r="I252" s="146"/>
      <c r="L252" s="31"/>
      <c r="M252" s="147"/>
      <c r="T252" s="55"/>
      <c r="AT252" s="16" t="s">
        <v>156</v>
      </c>
      <c r="AU252" s="16" t="s">
        <v>88</v>
      </c>
    </row>
    <row r="253" spans="2:65" s="12" customFormat="1" ht="11.25">
      <c r="B253" s="148"/>
      <c r="D253" s="144" t="s">
        <v>158</v>
      </c>
      <c r="E253" s="149" t="s">
        <v>1</v>
      </c>
      <c r="F253" s="150" t="s">
        <v>1354</v>
      </c>
      <c r="H253" s="151">
        <v>0.68400000000000005</v>
      </c>
      <c r="I253" s="152"/>
      <c r="L253" s="148"/>
      <c r="M253" s="153"/>
      <c r="T253" s="154"/>
      <c r="AT253" s="149" t="s">
        <v>158</v>
      </c>
      <c r="AU253" s="149" t="s">
        <v>88</v>
      </c>
      <c r="AV253" s="12" t="s">
        <v>88</v>
      </c>
      <c r="AW253" s="12" t="s">
        <v>34</v>
      </c>
      <c r="AX253" s="12" t="s">
        <v>78</v>
      </c>
      <c r="AY253" s="149" t="s">
        <v>147</v>
      </c>
    </row>
    <row r="254" spans="2:65" s="12" customFormat="1" ht="11.25">
      <c r="B254" s="148"/>
      <c r="D254" s="144" t="s">
        <v>158</v>
      </c>
      <c r="E254" s="149" t="s">
        <v>1</v>
      </c>
      <c r="F254" s="150" t="s">
        <v>1355</v>
      </c>
      <c r="H254" s="151">
        <v>6.6000000000000003E-2</v>
      </c>
      <c r="I254" s="152"/>
      <c r="L254" s="148"/>
      <c r="M254" s="153"/>
      <c r="T254" s="154"/>
      <c r="AT254" s="149" t="s">
        <v>158</v>
      </c>
      <c r="AU254" s="149" t="s">
        <v>88</v>
      </c>
      <c r="AV254" s="12" t="s">
        <v>88</v>
      </c>
      <c r="AW254" s="12" t="s">
        <v>34</v>
      </c>
      <c r="AX254" s="12" t="s">
        <v>78</v>
      </c>
      <c r="AY254" s="149" t="s">
        <v>147</v>
      </c>
    </row>
    <row r="255" spans="2:65" s="13" customFormat="1" ht="11.25">
      <c r="B255" s="155"/>
      <c r="D255" s="144" t="s">
        <v>158</v>
      </c>
      <c r="E255" s="156" t="s">
        <v>1</v>
      </c>
      <c r="F255" s="157" t="s">
        <v>160</v>
      </c>
      <c r="H255" s="158">
        <v>0.75</v>
      </c>
      <c r="I255" s="159"/>
      <c r="L255" s="155"/>
      <c r="M255" s="160"/>
      <c r="T255" s="161"/>
      <c r="AT255" s="156" t="s">
        <v>158</v>
      </c>
      <c r="AU255" s="156" t="s">
        <v>88</v>
      </c>
      <c r="AV255" s="13" t="s">
        <v>154</v>
      </c>
      <c r="AW255" s="13" t="s">
        <v>34</v>
      </c>
      <c r="AX255" s="13" t="s">
        <v>86</v>
      </c>
      <c r="AY255" s="156" t="s">
        <v>147</v>
      </c>
    </row>
    <row r="256" spans="2:65" s="1" customFormat="1" ht="24.2" customHeight="1">
      <c r="B256" s="31"/>
      <c r="C256" s="131" t="s">
        <v>346</v>
      </c>
      <c r="D256" s="131" t="s">
        <v>149</v>
      </c>
      <c r="E256" s="132" t="s">
        <v>1368</v>
      </c>
      <c r="F256" s="133" t="s">
        <v>1369</v>
      </c>
      <c r="G256" s="134" t="s">
        <v>335</v>
      </c>
      <c r="H256" s="135">
        <v>1.2</v>
      </c>
      <c r="I256" s="136"/>
      <c r="J256" s="137">
        <f>ROUND(I256*H256,2)</f>
        <v>0</v>
      </c>
      <c r="K256" s="133" t="s">
        <v>153</v>
      </c>
      <c r="L256" s="31"/>
      <c r="M256" s="138" t="s">
        <v>1</v>
      </c>
      <c r="N256" s="139" t="s">
        <v>43</v>
      </c>
      <c r="P256" s="140">
        <f>O256*H256</f>
        <v>0</v>
      </c>
      <c r="Q256" s="140">
        <v>3.0000000000000001E-5</v>
      </c>
      <c r="R256" s="140">
        <f>Q256*H256</f>
        <v>3.6000000000000001E-5</v>
      </c>
      <c r="S256" s="140">
        <v>0</v>
      </c>
      <c r="T256" s="141">
        <f>S256*H256</f>
        <v>0</v>
      </c>
      <c r="AR256" s="142" t="s">
        <v>249</v>
      </c>
      <c r="AT256" s="142" t="s">
        <v>149</v>
      </c>
      <c r="AU256" s="142" t="s">
        <v>88</v>
      </c>
      <c r="AY256" s="16" t="s">
        <v>147</v>
      </c>
      <c r="BE256" s="143">
        <f>IF(N256="základní",J256,0)</f>
        <v>0</v>
      </c>
      <c r="BF256" s="143">
        <f>IF(N256="snížená",J256,0)</f>
        <v>0</v>
      </c>
      <c r="BG256" s="143">
        <f>IF(N256="zákl. přenesená",J256,0)</f>
        <v>0</v>
      </c>
      <c r="BH256" s="143">
        <f>IF(N256="sníž. přenesená",J256,0)</f>
        <v>0</v>
      </c>
      <c r="BI256" s="143">
        <f>IF(N256="nulová",J256,0)</f>
        <v>0</v>
      </c>
      <c r="BJ256" s="16" t="s">
        <v>86</v>
      </c>
      <c r="BK256" s="143">
        <f>ROUND(I256*H256,2)</f>
        <v>0</v>
      </c>
      <c r="BL256" s="16" t="s">
        <v>249</v>
      </c>
      <c r="BM256" s="142" t="s">
        <v>1370</v>
      </c>
    </row>
    <row r="257" spans="2:65" s="1" customFormat="1" ht="29.25">
      <c r="B257" s="31"/>
      <c r="D257" s="144" t="s">
        <v>156</v>
      </c>
      <c r="F257" s="145" t="s">
        <v>1371</v>
      </c>
      <c r="I257" s="146"/>
      <c r="L257" s="31"/>
      <c r="M257" s="147"/>
      <c r="T257" s="55"/>
      <c r="AT257" s="16" t="s">
        <v>156</v>
      </c>
      <c r="AU257" s="16" t="s">
        <v>88</v>
      </c>
    </row>
    <row r="258" spans="2:65" s="12" customFormat="1" ht="11.25">
      <c r="B258" s="148"/>
      <c r="D258" s="144" t="s">
        <v>158</v>
      </c>
      <c r="E258" s="149" t="s">
        <v>1</v>
      </c>
      <c r="F258" s="150" t="s">
        <v>1372</v>
      </c>
      <c r="H258" s="151">
        <v>1.2</v>
      </c>
      <c r="I258" s="152"/>
      <c r="L258" s="148"/>
      <c r="M258" s="153"/>
      <c r="T258" s="154"/>
      <c r="AT258" s="149" t="s">
        <v>158</v>
      </c>
      <c r="AU258" s="149" t="s">
        <v>88</v>
      </c>
      <c r="AV258" s="12" t="s">
        <v>88</v>
      </c>
      <c r="AW258" s="12" t="s">
        <v>34</v>
      </c>
      <c r="AX258" s="12" t="s">
        <v>78</v>
      </c>
      <c r="AY258" s="149" t="s">
        <v>147</v>
      </c>
    </row>
    <row r="259" spans="2:65" s="13" customFormat="1" ht="11.25">
      <c r="B259" s="155"/>
      <c r="D259" s="144" t="s">
        <v>158</v>
      </c>
      <c r="E259" s="156" t="s">
        <v>1</v>
      </c>
      <c r="F259" s="157" t="s">
        <v>160</v>
      </c>
      <c r="H259" s="158">
        <v>1.2</v>
      </c>
      <c r="I259" s="159"/>
      <c r="L259" s="155"/>
      <c r="M259" s="160"/>
      <c r="T259" s="161"/>
      <c r="AT259" s="156" t="s">
        <v>158</v>
      </c>
      <c r="AU259" s="156" t="s">
        <v>88</v>
      </c>
      <c r="AV259" s="13" t="s">
        <v>154</v>
      </c>
      <c r="AW259" s="13" t="s">
        <v>34</v>
      </c>
      <c r="AX259" s="13" t="s">
        <v>86</v>
      </c>
      <c r="AY259" s="156" t="s">
        <v>147</v>
      </c>
    </row>
    <row r="260" spans="2:65" s="1" customFormat="1" ht="24.2" customHeight="1">
      <c r="B260" s="31"/>
      <c r="C260" s="131" t="s">
        <v>352</v>
      </c>
      <c r="D260" s="131" t="s">
        <v>149</v>
      </c>
      <c r="E260" s="132" t="s">
        <v>1373</v>
      </c>
      <c r="F260" s="133" t="s">
        <v>1374</v>
      </c>
      <c r="G260" s="134" t="s">
        <v>335</v>
      </c>
      <c r="H260" s="135">
        <v>1.2</v>
      </c>
      <c r="I260" s="136"/>
      <c r="J260" s="137">
        <f>ROUND(I260*H260,2)</f>
        <v>0</v>
      </c>
      <c r="K260" s="133" t="s">
        <v>153</v>
      </c>
      <c r="L260" s="31"/>
      <c r="M260" s="138" t="s">
        <v>1</v>
      </c>
      <c r="N260" s="139" t="s">
        <v>43</v>
      </c>
      <c r="P260" s="140">
        <f>O260*H260</f>
        <v>0</v>
      </c>
      <c r="Q260" s="140">
        <v>4.0000000000000003E-5</v>
      </c>
      <c r="R260" s="140">
        <f>Q260*H260</f>
        <v>4.8000000000000001E-5</v>
      </c>
      <c r="S260" s="140">
        <v>0</v>
      </c>
      <c r="T260" s="141">
        <f>S260*H260</f>
        <v>0</v>
      </c>
      <c r="AR260" s="142" t="s">
        <v>249</v>
      </c>
      <c r="AT260" s="142" t="s">
        <v>149</v>
      </c>
      <c r="AU260" s="142" t="s">
        <v>88</v>
      </c>
      <c r="AY260" s="16" t="s">
        <v>147</v>
      </c>
      <c r="BE260" s="143">
        <f>IF(N260="základní",J260,0)</f>
        <v>0</v>
      </c>
      <c r="BF260" s="143">
        <f>IF(N260="snížená",J260,0)</f>
        <v>0</v>
      </c>
      <c r="BG260" s="143">
        <f>IF(N260="zákl. přenesená",J260,0)</f>
        <v>0</v>
      </c>
      <c r="BH260" s="143">
        <f>IF(N260="sníž. přenesená",J260,0)</f>
        <v>0</v>
      </c>
      <c r="BI260" s="143">
        <f>IF(N260="nulová",J260,0)</f>
        <v>0</v>
      </c>
      <c r="BJ260" s="16" t="s">
        <v>86</v>
      </c>
      <c r="BK260" s="143">
        <f>ROUND(I260*H260,2)</f>
        <v>0</v>
      </c>
      <c r="BL260" s="16" t="s">
        <v>249</v>
      </c>
      <c r="BM260" s="142" t="s">
        <v>1375</v>
      </c>
    </row>
    <row r="261" spans="2:65" s="1" customFormat="1" ht="19.5">
      <c r="B261" s="31"/>
      <c r="D261" s="144" t="s">
        <v>156</v>
      </c>
      <c r="F261" s="145" t="s">
        <v>1376</v>
      </c>
      <c r="I261" s="146"/>
      <c r="L261" s="31"/>
      <c r="M261" s="147"/>
      <c r="T261" s="55"/>
      <c r="AT261" s="16" t="s">
        <v>156</v>
      </c>
      <c r="AU261" s="16" t="s">
        <v>88</v>
      </c>
    </row>
    <row r="262" spans="2:65" s="12" customFormat="1" ht="11.25">
      <c r="B262" s="148"/>
      <c r="D262" s="144" t="s">
        <v>158</v>
      </c>
      <c r="E262" s="149" t="s">
        <v>1</v>
      </c>
      <c r="F262" s="150" t="s">
        <v>1372</v>
      </c>
      <c r="H262" s="151">
        <v>1.2</v>
      </c>
      <c r="I262" s="152"/>
      <c r="L262" s="148"/>
      <c r="M262" s="153"/>
      <c r="T262" s="154"/>
      <c r="AT262" s="149" t="s">
        <v>158</v>
      </c>
      <c r="AU262" s="149" t="s">
        <v>88</v>
      </c>
      <c r="AV262" s="12" t="s">
        <v>88</v>
      </c>
      <c r="AW262" s="12" t="s">
        <v>34</v>
      </c>
      <c r="AX262" s="12" t="s">
        <v>78</v>
      </c>
      <c r="AY262" s="149" t="s">
        <v>147</v>
      </c>
    </row>
    <row r="263" spans="2:65" s="13" customFormat="1" ht="11.25">
      <c r="B263" s="155"/>
      <c r="D263" s="144" t="s">
        <v>158</v>
      </c>
      <c r="E263" s="156" t="s">
        <v>1</v>
      </c>
      <c r="F263" s="157" t="s">
        <v>160</v>
      </c>
      <c r="H263" s="158">
        <v>1.2</v>
      </c>
      <c r="I263" s="159"/>
      <c r="L263" s="155"/>
      <c r="M263" s="160"/>
      <c r="T263" s="161"/>
      <c r="AT263" s="156" t="s">
        <v>158</v>
      </c>
      <c r="AU263" s="156" t="s">
        <v>88</v>
      </c>
      <c r="AV263" s="13" t="s">
        <v>154</v>
      </c>
      <c r="AW263" s="13" t="s">
        <v>34</v>
      </c>
      <c r="AX263" s="13" t="s">
        <v>86</v>
      </c>
      <c r="AY263" s="156" t="s">
        <v>147</v>
      </c>
    </row>
    <row r="264" spans="2:65" s="1" customFormat="1" ht="24.2" customHeight="1">
      <c r="B264" s="31"/>
      <c r="C264" s="131" t="s">
        <v>358</v>
      </c>
      <c r="D264" s="131" t="s">
        <v>149</v>
      </c>
      <c r="E264" s="132" t="s">
        <v>1377</v>
      </c>
      <c r="F264" s="133" t="s">
        <v>1378</v>
      </c>
      <c r="G264" s="134" t="s">
        <v>335</v>
      </c>
      <c r="H264" s="135">
        <v>1.2</v>
      </c>
      <c r="I264" s="136"/>
      <c r="J264" s="137">
        <f>ROUND(I264*H264,2)</f>
        <v>0</v>
      </c>
      <c r="K264" s="133" t="s">
        <v>153</v>
      </c>
      <c r="L264" s="31"/>
      <c r="M264" s="138" t="s">
        <v>1</v>
      </c>
      <c r="N264" s="139" t="s">
        <v>43</v>
      </c>
      <c r="P264" s="140">
        <f>O264*H264</f>
        <v>0</v>
      </c>
      <c r="Q264" s="140">
        <v>4.0000000000000003E-5</v>
      </c>
      <c r="R264" s="140">
        <f>Q264*H264</f>
        <v>4.8000000000000001E-5</v>
      </c>
      <c r="S264" s="140">
        <v>0</v>
      </c>
      <c r="T264" s="141">
        <f>S264*H264</f>
        <v>0</v>
      </c>
      <c r="AR264" s="142" t="s">
        <v>249</v>
      </c>
      <c r="AT264" s="142" t="s">
        <v>149</v>
      </c>
      <c r="AU264" s="142" t="s">
        <v>88</v>
      </c>
      <c r="AY264" s="16" t="s">
        <v>147</v>
      </c>
      <c r="BE264" s="143">
        <f>IF(N264="základní",J264,0)</f>
        <v>0</v>
      </c>
      <c r="BF264" s="143">
        <f>IF(N264="snížená",J264,0)</f>
        <v>0</v>
      </c>
      <c r="BG264" s="143">
        <f>IF(N264="zákl. přenesená",J264,0)</f>
        <v>0</v>
      </c>
      <c r="BH264" s="143">
        <f>IF(N264="sníž. přenesená",J264,0)</f>
        <v>0</v>
      </c>
      <c r="BI264" s="143">
        <f>IF(N264="nulová",J264,0)</f>
        <v>0</v>
      </c>
      <c r="BJ264" s="16" t="s">
        <v>86</v>
      </c>
      <c r="BK264" s="143">
        <f>ROUND(I264*H264,2)</f>
        <v>0</v>
      </c>
      <c r="BL264" s="16" t="s">
        <v>249</v>
      </c>
      <c r="BM264" s="142" t="s">
        <v>1379</v>
      </c>
    </row>
    <row r="265" spans="2:65" s="1" customFormat="1" ht="19.5">
      <c r="B265" s="31"/>
      <c r="D265" s="144" t="s">
        <v>156</v>
      </c>
      <c r="F265" s="145" t="s">
        <v>1380</v>
      </c>
      <c r="I265" s="146"/>
      <c r="L265" s="31"/>
      <c r="M265" s="147"/>
      <c r="T265" s="55"/>
      <c r="AT265" s="16" t="s">
        <v>156</v>
      </c>
      <c r="AU265" s="16" t="s">
        <v>88</v>
      </c>
    </row>
    <row r="266" spans="2:65" s="12" customFormat="1" ht="11.25">
      <c r="B266" s="148"/>
      <c r="D266" s="144" t="s">
        <v>158</v>
      </c>
      <c r="E266" s="149" t="s">
        <v>1</v>
      </c>
      <c r="F266" s="150" t="s">
        <v>1372</v>
      </c>
      <c r="H266" s="151">
        <v>1.2</v>
      </c>
      <c r="I266" s="152"/>
      <c r="L266" s="148"/>
      <c r="M266" s="153"/>
      <c r="T266" s="154"/>
      <c r="AT266" s="149" t="s">
        <v>158</v>
      </c>
      <c r="AU266" s="149" t="s">
        <v>88</v>
      </c>
      <c r="AV266" s="12" t="s">
        <v>88</v>
      </c>
      <c r="AW266" s="12" t="s">
        <v>34</v>
      </c>
      <c r="AX266" s="12" t="s">
        <v>78</v>
      </c>
      <c r="AY266" s="149" t="s">
        <v>147</v>
      </c>
    </row>
    <row r="267" spans="2:65" s="13" customFormat="1" ht="11.25">
      <c r="B267" s="155"/>
      <c r="D267" s="144" t="s">
        <v>158</v>
      </c>
      <c r="E267" s="156" t="s">
        <v>1</v>
      </c>
      <c r="F267" s="157" t="s">
        <v>160</v>
      </c>
      <c r="H267" s="158">
        <v>1.2</v>
      </c>
      <c r="I267" s="159"/>
      <c r="L267" s="155"/>
      <c r="M267" s="160"/>
      <c r="T267" s="161"/>
      <c r="AT267" s="156" t="s">
        <v>158</v>
      </c>
      <c r="AU267" s="156" t="s">
        <v>88</v>
      </c>
      <c r="AV267" s="13" t="s">
        <v>154</v>
      </c>
      <c r="AW267" s="13" t="s">
        <v>34</v>
      </c>
      <c r="AX267" s="13" t="s">
        <v>86</v>
      </c>
      <c r="AY267" s="156" t="s">
        <v>147</v>
      </c>
    </row>
    <row r="268" spans="2:65" s="1" customFormat="1" ht="24.2" customHeight="1">
      <c r="B268" s="31"/>
      <c r="C268" s="131" t="s">
        <v>364</v>
      </c>
      <c r="D268" s="131" t="s">
        <v>149</v>
      </c>
      <c r="E268" s="132" t="s">
        <v>1381</v>
      </c>
      <c r="F268" s="133" t="s">
        <v>1382</v>
      </c>
      <c r="G268" s="134" t="s">
        <v>335</v>
      </c>
      <c r="H268" s="135">
        <v>1.2</v>
      </c>
      <c r="I268" s="136"/>
      <c r="J268" s="137">
        <f>ROUND(I268*H268,2)</f>
        <v>0</v>
      </c>
      <c r="K268" s="133" t="s">
        <v>153</v>
      </c>
      <c r="L268" s="31"/>
      <c r="M268" s="138" t="s">
        <v>1</v>
      </c>
      <c r="N268" s="139" t="s">
        <v>43</v>
      </c>
      <c r="P268" s="140">
        <f>O268*H268</f>
        <v>0</v>
      </c>
      <c r="Q268" s="140">
        <v>8.0000000000000007E-5</v>
      </c>
      <c r="R268" s="140">
        <f>Q268*H268</f>
        <v>9.6000000000000002E-5</v>
      </c>
      <c r="S268" s="140">
        <v>0</v>
      </c>
      <c r="T268" s="141">
        <f>S268*H268</f>
        <v>0</v>
      </c>
      <c r="AR268" s="142" t="s">
        <v>249</v>
      </c>
      <c r="AT268" s="142" t="s">
        <v>149</v>
      </c>
      <c r="AU268" s="142" t="s">
        <v>88</v>
      </c>
      <c r="AY268" s="16" t="s">
        <v>147</v>
      </c>
      <c r="BE268" s="143">
        <f>IF(N268="základní",J268,0)</f>
        <v>0</v>
      </c>
      <c r="BF268" s="143">
        <f>IF(N268="snížená",J268,0)</f>
        <v>0</v>
      </c>
      <c r="BG268" s="143">
        <f>IF(N268="zákl. přenesená",J268,0)</f>
        <v>0</v>
      </c>
      <c r="BH268" s="143">
        <f>IF(N268="sníž. přenesená",J268,0)</f>
        <v>0</v>
      </c>
      <c r="BI268" s="143">
        <f>IF(N268="nulová",J268,0)</f>
        <v>0</v>
      </c>
      <c r="BJ268" s="16" t="s">
        <v>86</v>
      </c>
      <c r="BK268" s="143">
        <f>ROUND(I268*H268,2)</f>
        <v>0</v>
      </c>
      <c r="BL268" s="16" t="s">
        <v>249</v>
      </c>
      <c r="BM268" s="142" t="s">
        <v>1383</v>
      </c>
    </row>
    <row r="269" spans="2:65" s="1" customFormat="1" ht="19.5">
      <c r="B269" s="31"/>
      <c r="D269" s="144" t="s">
        <v>156</v>
      </c>
      <c r="F269" s="145" t="s">
        <v>1384</v>
      </c>
      <c r="I269" s="146"/>
      <c r="L269" s="31"/>
      <c r="M269" s="147"/>
      <c r="T269" s="55"/>
      <c r="AT269" s="16" t="s">
        <v>156</v>
      </c>
      <c r="AU269" s="16" t="s">
        <v>88</v>
      </c>
    </row>
    <row r="270" spans="2:65" s="12" customFormat="1" ht="11.25">
      <c r="B270" s="148"/>
      <c r="D270" s="144" t="s">
        <v>158</v>
      </c>
      <c r="E270" s="149" t="s">
        <v>1</v>
      </c>
      <c r="F270" s="150" t="s">
        <v>1372</v>
      </c>
      <c r="H270" s="151">
        <v>1.2</v>
      </c>
      <c r="I270" s="152"/>
      <c r="L270" s="148"/>
      <c r="M270" s="153"/>
      <c r="T270" s="154"/>
      <c r="AT270" s="149" t="s">
        <v>158</v>
      </c>
      <c r="AU270" s="149" t="s">
        <v>88</v>
      </c>
      <c r="AV270" s="12" t="s">
        <v>88</v>
      </c>
      <c r="AW270" s="12" t="s">
        <v>34</v>
      </c>
      <c r="AX270" s="12" t="s">
        <v>78</v>
      </c>
      <c r="AY270" s="149" t="s">
        <v>147</v>
      </c>
    </row>
    <row r="271" spans="2:65" s="13" customFormat="1" ht="11.25">
      <c r="B271" s="155"/>
      <c r="D271" s="144" t="s">
        <v>158</v>
      </c>
      <c r="E271" s="156" t="s">
        <v>1</v>
      </c>
      <c r="F271" s="157" t="s">
        <v>160</v>
      </c>
      <c r="H271" s="158">
        <v>1.2</v>
      </c>
      <c r="I271" s="159"/>
      <c r="L271" s="155"/>
      <c r="M271" s="160"/>
      <c r="T271" s="161"/>
      <c r="AT271" s="156" t="s">
        <v>158</v>
      </c>
      <c r="AU271" s="156" t="s">
        <v>88</v>
      </c>
      <c r="AV271" s="13" t="s">
        <v>154</v>
      </c>
      <c r="AW271" s="13" t="s">
        <v>34</v>
      </c>
      <c r="AX271" s="13" t="s">
        <v>86</v>
      </c>
      <c r="AY271" s="156" t="s">
        <v>147</v>
      </c>
    </row>
    <row r="272" spans="2:65" s="11" customFormat="1" ht="25.9" customHeight="1">
      <c r="B272" s="119"/>
      <c r="D272" s="120" t="s">
        <v>77</v>
      </c>
      <c r="E272" s="121" t="s">
        <v>444</v>
      </c>
      <c r="F272" s="121" t="s">
        <v>885</v>
      </c>
      <c r="I272" s="122"/>
      <c r="J272" s="123">
        <f>BK272</f>
        <v>0</v>
      </c>
      <c r="L272" s="119"/>
      <c r="M272" s="124"/>
      <c r="P272" s="125">
        <f>P273</f>
        <v>0</v>
      </c>
      <c r="R272" s="125">
        <f>R273</f>
        <v>3.2416600000000004E-2</v>
      </c>
      <c r="T272" s="126">
        <f>T273</f>
        <v>0</v>
      </c>
      <c r="AR272" s="120" t="s">
        <v>166</v>
      </c>
      <c r="AT272" s="127" t="s">
        <v>77</v>
      </c>
      <c r="AU272" s="127" t="s">
        <v>78</v>
      </c>
      <c r="AY272" s="120" t="s">
        <v>147</v>
      </c>
      <c r="BK272" s="128">
        <f>BK273</f>
        <v>0</v>
      </c>
    </row>
    <row r="273" spans="2:65" s="11" customFormat="1" ht="22.9" customHeight="1">
      <c r="B273" s="119"/>
      <c r="D273" s="120" t="s">
        <v>77</v>
      </c>
      <c r="E273" s="129" t="s">
        <v>886</v>
      </c>
      <c r="F273" s="129" t="s">
        <v>887</v>
      </c>
      <c r="I273" s="122"/>
      <c r="J273" s="130">
        <f>BK273</f>
        <v>0</v>
      </c>
      <c r="L273" s="119"/>
      <c r="M273" s="124"/>
      <c r="P273" s="125">
        <f>SUM(P274:P301)</f>
        <v>0</v>
      </c>
      <c r="R273" s="125">
        <f>SUM(R274:R301)</f>
        <v>3.2416600000000004E-2</v>
      </c>
      <c r="T273" s="126">
        <f>SUM(T274:T301)</f>
        <v>0</v>
      </c>
      <c r="AR273" s="120" t="s">
        <v>166</v>
      </c>
      <c r="AT273" s="127" t="s">
        <v>77</v>
      </c>
      <c r="AU273" s="127" t="s">
        <v>86</v>
      </c>
      <c r="AY273" s="120" t="s">
        <v>147</v>
      </c>
      <c r="BK273" s="128">
        <f>SUM(BK274:BK301)</f>
        <v>0</v>
      </c>
    </row>
    <row r="274" spans="2:65" s="1" customFormat="1" ht="24.2" customHeight="1">
      <c r="B274" s="31"/>
      <c r="C274" s="131" t="s">
        <v>370</v>
      </c>
      <c r="D274" s="131" t="s">
        <v>149</v>
      </c>
      <c r="E274" s="132" t="s">
        <v>1385</v>
      </c>
      <c r="F274" s="133" t="s">
        <v>1386</v>
      </c>
      <c r="G274" s="134" t="s">
        <v>335</v>
      </c>
      <c r="H274" s="135">
        <v>0.6</v>
      </c>
      <c r="I274" s="136"/>
      <c r="J274" s="137">
        <f>ROUND(I274*H274,2)</f>
        <v>0</v>
      </c>
      <c r="K274" s="133" t="s">
        <v>153</v>
      </c>
      <c r="L274" s="31"/>
      <c r="M274" s="138" t="s">
        <v>1</v>
      </c>
      <c r="N274" s="139" t="s">
        <v>43</v>
      </c>
      <c r="P274" s="140">
        <f>O274*H274</f>
        <v>0</v>
      </c>
      <c r="Q274" s="140">
        <v>9.0000000000000006E-5</v>
      </c>
      <c r="R274" s="140">
        <f>Q274*H274</f>
        <v>5.4000000000000005E-5</v>
      </c>
      <c r="S274" s="140">
        <v>0</v>
      </c>
      <c r="T274" s="141">
        <f>S274*H274</f>
        <v>0</v>
      </c>
      <c r="AR274" s="142" t="s">
        <v>836</v>
      </c>
      <c r="AT274" s="142" t="s">
        <v>149</v>
      </c>
      <c r="AU274" s="142" t="s">
        <v>88</v>
      </c>
      <c r="AY274" s="16" t="s">
        <v>147</v>
      </c>
      <c r="BE274" s="143">
        <f>IF(N274="základní",J274,0)</f>
        <v>0</v>
      </c>
      <c r="BF274" s="143">
        <f>IF(N274="snížená",J274,0)</f>
        <v>0</v>
      </c>
      <c r="BG274" s="143">
        <f>IF(N274="zákl. přenesená",J274,0)</f>
        <v>0</v>
      </c>
      <c r="BH274" s="143">
        <f>IF(N274="sníž. přenesená",J274,0)</f>
        <v>0</v>
      </c>
      <c r="BI274" s="143">
        <f>IF(N274="nulová",J274,0)</f>
        <v>0</v>
      </c>
      <c r="BJ274" s="16" t="s">
        <v>86</v>
      </c>
      <c r="BK274" s="143">
        <f>ROUND(I274*H274,2)</f>
        <v>0</v>
      </c>
      <c r="BL274" s="16" t="s">
        <v>836</v>
      </c>
      <c r="BM274" s="142" t="s">
        <v>1387</v>
      </c>
    </row>
    <row r="275" spans="2:65" s="1" customFormat="1" ht="19.5">
      <c r="B275" s="31"/>
      <c r="D275" s="144" t="s">
        <v>156</v>
      </c>
      <c r="F275" s="145" t="s">
        <v>1388</v>
      </c>
      <c r="I275" s="146"/>
      <c r="L275" s="31"/>
      <c r="M275" s="147"/>
      <c r="T275" s="55"/>
      <c r="AT275" s="16" t="s">
        <v>156</v>
      </c>
      <c r="AU275" s="16" t="s">
        <v>88</v>
      </c>
    </row>
    <row r="276" spans="2:65" s="12" customFormat="1" ht="11.25">
      <c r="B276" s="148"/>
      <c r="D276" s="144" t="s">
        <v>158</v>
      </c>
      <c r="E276" s="149" t="s">
        <v>1</v>
      </c>
      <c r="F276" s="150" t="s">
        <v>1389</v>
      </c>
      <c r="H276" s="151">
        <v>0.6</v>
      </c>
      <c r="I276" s="152"/>
      <c r="L276" s="148"/>
      <c r="M276" s="153"/>
      <c r="T276" s="154"/>
      <c r="AT276" s="149" t="s">
        <v>158</v>
      </c>
      <c r="AU276" s="149" t="s">
        <v>88</v>
      </c>
      <c r="AV276" s="12" t="s">
        <v>88</v>
      </c>
      <c r="AW276" s="12" t="s">
        <v>34</v>
      </c>
      <c r="AX276" s="12" t="s">
        <v>78</v>
      </c>
      <c r="AY276" s="149" t="s">
        <v>147</v>
      </c>
    </row>
    <row r="277" spans="2:65" s="13" customFormat="1" ht="11.25">
      <c r="B277" s="155"/>
      <c r="D277" s="144" t="s">
        <v>158</v>
      </c>
      <c r="E277" s="156" t="s">
        <v>1</v>
      </c>
      <c r="F277" s="157" t="s">
        <v>160</v>
      </c>
      <c r="H277" s="158">
        <v>0.6</v>
      </c>
      <c r="I277" s="159"/>
      <c r="L277" s="155"/>
      <c r="M277" s="160"/>
      <c r="T277" s="161"/>
      <c r="AT277" s="156" t="s">
        <v>158</v>
      </c>
      <c r="AU277" s="156" t="s">
        <v>88</v>
      </c>
      <c r="AV277" s="13" t="s">
        <v>154</v>
      </c>
      <c r="AW277" s="13" t="s">
        <v>34</v>
      </c>
      <c r="AX277" s="13" t="s">
        <v>86</v>
      </c>
      <c r="AY277" s="156" t="s">
        <v>147</v>
      </c>
    </row>
    <row r="278" spans="2:65" s="1" customFormat="1" ht="24.2" customHeight="1">
      <c r="B278" s="31"/>
      <c r="C278" s="171" t="s">
        <v>377</v>
      </c>
      <c r="D278" s="171" t="s">
        <v>444</v>
      </c>
      <c r="E278" s="172" t="s">
        <v>1390</v>
      </c>
      <c r="F278" s="173" t="s">
        <v>1391</v>
      </c>
      <c r="G278" s="174" t="s">
        <v>335</v>
      </c>
      <c r="H278" s="175">
        <v>0.62</v>
      </c>
      <c r="I278" s="176"/>
      <c r="J278" s="177">
        <f>ROUND(I278*H278,2)</f>
        <v>0</v>
      </c>
      <c r="K278" s="173" t="s">
        <v>153</v>
      </c>
      <c r="L278" s="178"/>
      <c r="M278" s="179" t="s">
        <v>1</v>
      </c>
      <c r="N278" s="180" t="s">
        <v>43</v>
      </c>
      <c r="P278" s="140">
        <f>O278*H278</f>
        <v>0</v>
      </c>
      <c r="Q278" s="140">
        <v>1.9730000000000001E-2</v>
      </c>
      <c r="R278" s="140">
        <f>Q278*H278</f>
        <v>1.22326E-2</v>
      </c>
      <c r="S278" s="140">
        <v>0</v>
      </c>
      <c r="T278" s="141">
        <f>S278*H278</f>
        <v>0</v>
      </c>
      <c r="AR278" s="142" t="s">
        <v>897</v>
      </c>
      <c r="AT278" s="142" t="s">
        <v>444</v>
      </c>
      <c r="AU278" s="142" t="s">
        <v>88</v>
      </c>
      <c r="AY278" s="16" t="s">
        <v>147</v>
      </c>
      <c r="BE278" s="143">
        <f>IF(N278="základní",J278,0)</f>
        <v>0</v>
      </c>
      <c r="BF278" s="143">
        <f>IF(N278="snížená",J278,0)</f>
        <v>0</v>
      </c>
      <c r="BG278" s="143">
        <f>IF(N278="zákl. přenesená",J278,0)</f>
        <v>0</v>
      </c>
      <c r="BH278" s="143">
        <f>IF(N278="sníž. přenesená",J278,0)</f>
        <v>0</v>
      </c>
      <c r="BI278" s="143">
        <f>IF(N278="nulová",J278,0)</f>
        <v>0</v>
      </c>
      <c r="BJ278" s="16" t="s">
        <v>86</v>
      </c>
      <c r="BK278" s="143">
        <f>ROUND(I278*H278,2)</f>
        <v>0</v>
      </c>
      <c r="BL278" s="16" t="s">
        <v>836</v>
      </c>
      <c r="BM278" s="142" t="s">
        <v>1392</v>
      </c>
    </row>
    <row r="279" spans="2:65" s="1" customFormat="1" ht="11.25">
      <c r="B279" s="31"/>
      <c r="D279" s="144" t="s">
        <v>156</v>
      </c>
      <c r="F279" s="145" t="s">
        <v>1391</v>
      </c>
      <c r="I279" s="146"/>
      <c r="L279" s="31"/>
      <c r="M279" s="147"/>
      <c r="T279" s="55"/>
      <c r="AT279" s="16" t="s">
        <v>156</v>
      </c>
      <c r="AU279" s="16" t="s">
        <v>88</v>
      </c>
    </row>
    <row r="280" spans="2:65" s="12" customFormat="1" ht="11.25">
      <c r="B280" s="148"/>
      <c r="D280" s="144" t="s">
        <v>158</v>
      </c>
      <c r="E280" s="149" t="s">
        <v>1</v>
      </c>
      <c r="F280" s="150" t="s">
        <v>1393</v>
      </c>
      <c r="H280" s="151">
        <v>0.62</v>
      </c>
      <c r="I280" s="152"/>
      <c r="L280" s="148"/>
      <c r="M280" s="153"/>
      <c r="T280" s="154"/>
      <c r="AT280" s="149" t="s">
        <v>158</v>
      </c>
      <c r="AU280" s="149" t="s">
        <v>88</v>
      </c>
      <c r="AV280" s="12" t="s">
        <v>88</v>
      </c>
      <c r="AW280" s="12" t="s">
        <v>34</v>
      </c>
      <c r="AX280" s="12" t="s">
        <v>78</v>
      </c>
      <c r="AY280" s="149" t="s">
        <v>147</v>
      </c>
    </row>
    <row r="281" spans="2:65" s="13" customFormat="1" ht="11.25">
      <c r="B281" s="155"/>
      <c r="D281" s="144" t="s">
        <v>158</v>
      </c>
      <c r="E281" s="156" t="s">
        <v>1</v>
      </c>
      <c r="F281" s="157" t="s">
        <v>160</v>
      </c>
      <c r="H281" s="158">
        <v>0.62</v>
      </c>
      <c r="I281" s="159"/>
      <c r="L281" s="155"/>
      <c r="M281" s="160"/>
      <c r="T281" s="161"/>
      <c r="AT281" s="156" t="s">
        <v>158</v>
      </c>
      <c r="AU281" s="156" t="s">
        <v>88</v>
      </c>
      <c r="AV281" s="13" t="s">
        <v>154</v>
      </c>
      <c r="AW281" s="13" t="s">
        <v>34</v>
      </c>
      <c r="AX281" s="13" t="s">
        <v>86</v>
      </c>
      <c r="AY281" s="156" t="s">
        <v>147</v>
      </c>
    </row>
    <row r="282" spans="2:65" s="1" customFormat="1" ht="24.2" customHeight="1">
      <c r="B282" s="31"/>
      <c r="C282" s="131" t="s">
        <v>386</v>
      </c>
      <c r="D282" s="131" t="s">
        <v>149</v>
      </c>
      <c r="E282" s="132" t="s">
        <v>1394</v>
      </c>
      <c r="F282" s="133" t="s">
        <v>1395</v>
      </c>
      <c r="G282" s="134" t="s">
        <v>169</v>
      </c>
      <c r="H282" s="135">
        <v>2</v>
      </c>
      <c r="I282" s="136"/>
      <c r="J282" s="137">
        <f>ROUND(I282*H282,2)</f>
        <v>0</v>
      </c>
      <c r="K282" s="133" t="s">
        <v>153</v>
      </c>
      <c r="L282" s="31"/>
      <c r="M282" s="138" t="s">
        <v>1</v>
      </c>
      <c r="N282" s="139" t="s">
        <v>43</v>
      </c>
      <c r="P282" s="140">
        <f>O282*H282</f>
        <v>0</v>
      </c>
      <c r="Q282" s="140">
        <v>5.1000000000000004E-4</v>
      </c>
      <c r="R282" s="140">
        <f>Q282*H282</f>
        <v>1.0200000000000001E-3</v>
      </c>
      <c r="S282" s="140">
        <v>0</v>
      </c>
      <c r="T282" s="141">
        <f>S282*H282</f>
        <v>0</v>
      </c>
      <c r="AR282" s="142" t="s">
        <v>836</v>
      </c>
      <c r="AT282" s="142" t="s">
        <v>149</v>
      </c>
      <c r="AU282" s="142" t="s">
        <v>88</v>
      </c>
      <c r="AY282" s="16" t="s">
        <v>147</v>
      </c>
      <c r="BE282" s="143">
        <f>IF(N282="základní",J282,0)</f>
        <v>0</v>
      </c>
      <c r="BF282" s="143">
        <f>IF(N282="snížená",J282,0)</f>
        <v>0</v>
      </c>
      <c r="BG282" s="143">
        <f>IF(N282="zákl. přenesená",J282,0)</f>
        <v>0</v>
      </c>
      <c r="BH282" s="143">
        <f>IF(N282="sníž. přenesená",J282,0)</f>
        <v>0</v>
      </c>
      <c r="BI282" s="143">
        <f>IF(N282="nulová",J282,0)</f>
        <v>0</v>
      </c>
      <c r="BJ282" s="16" t="s">
        <v>86</v>
      </c>
      <c r="BK282" s="143">
        <f>ROUND(I282*H282,2)</f>
        <v>0</v>
      </c>
      <c r="BL282" s="16" t="s">
        <v>836</v>
      </c>
      <c r="BM282" s="142" t="s">
        <v>1396</v>
      </c>
    </row>
    <row r="283" spans="2:65" s="1" customFormat="1" ht="19.5">
      <c r="B283" s="31"/>
      <c r="D283" s="144" t="s">
        <v>156</v>
      </c>
      <c r="F283" s="145" t="s">
        <v>1397</v>
      </c>
      <c r="I283" s="146"/>
      <c r="L283" s="31"/>
      <c r="M283" s="147"/>
      <c r="T283" s="55"/>
      <c r="AT283" s="16" t="s">
        <v>156</v>
      </c>
      <c r="AU283" s="16" t="s">
        <v>88</v>
      </c>
    </row>
    <row r="284" spans="2:65" s="12" customFormat="1" ht="11.25">
      <c r="B284" s="148"/>
      <c r="D284" s="144" t="s">
        <v>158</v>
      </c>
      <c r="E284" s="149" t="s">
        <v>1</v>
      </c>
      <c r="F284" s="150" t="s">
        <v>1398</v>
      </c>
      <c r="H284" s="151">
        <v>2</v>
      </c>
      <c r="I284" s="152"/>
      <c r="L284" s="148"/>
      <c r="M284" s="153"/>
      <c r="T284" s="154"/>
      <c r="AT284" s="149" t="s">
        <v>158</v>
      </c>
      <c r="AU284" s="149" t="s">
        <v>88</v>
      </c>
      <c r="AV284" s="12" t="s">
        <v>88</v>
      </c>
      <c r="AW284" s="12" t="s">
        <v>34</v>
      </c>
      <c r="AX284" s="12" t="s">
        <v>78</v>
      </c>
      <c r="AY284" s="149" t="s">
        <v>147</v>
      </c>
    </row>
    <row r="285" spans="2:65" s="13" customFormat="1" ht="11.25">
      <c r="B285" s="155"/>
      <c r="D285" s="144" t="s">
        <v>158</v>
      </c>
      <c r="E285" s="156" t="s">
        <v>1</v>
      </c>
      <c r="F285" s="157" t="s">
        <v>160</v>
      </c>
      <c r="H285" s="158">
        <v>2</v>
      </c>
      <c r="I285" s="159"/>
      <c r="L285" s="155"/>
      <c r="M285" s="160"/>
      <c r="T285" s="161"/>
      <c r="AT285" s="156" t="s">
        <v>158</v>
      </c>
      <c r="AU285" s="156" t="s">
        <v>88</v>
      </c>
      <c r="AV285" s="13" t="s">
        <v>154</v>
      </c>
      <c r="AW285" s="13" t="s">
        <v>34</v>
      </c>
      <c r="AX285" s="13" t="s">
        <v>86</v>
      </c>
      <c r="AY285" s="156" t="s">
        <v>147</v>
      </c>
    </row>
    <row r="286" spans="2:65" s="1" customFormat="1" ht="24.2" customHeight="1">
      <c r="B286" s="31"/>
      <c r="C286" s="171" t="s">
        <v>392</v>
      </c>
      <c r="D286" s="171" t="s">
        <v>444</v>
      </c>
      <c r="E286" s="172" t="s">
        <v>1399</v>
      </c>
      <c r="F286" s="173" t="s">
        <v>1400</v>
      </c>
      <c r="G286" s="174" t="s">
        <v>169</v>
      </c>
      <c r="H286" s="175">
        <v>1</v>
      </c>
      <c r="I286" s="176"/>
      <c r="J286" s="177">
        <f>ROUND(I286*H286,2)</f>
        <v>0</v>
      </c>
      <c r="K286" s="173" t="s">
        <v>153</v>
      </c>
      <c r="L286" s="178"/>
      <c r="M286" s="179" t="s">
        <v>1</v>
      </c>
      <c r="N286" s="180" t="s">
        <v>43</v>
      </c>
      <c r="P286" s="140">
        <f>O286*H286</f>
        <v>0</v>
      </c>
      <c r="Q286" s="140">
        <v>2.4199999999999998E-3</v>
      </c>
      <c r="R286" s="140">
        <f>Q286*H286</f>
        <v>2.4199999999999998E-3</v>
      </c>
      <c r="S286" s="140">
        <v>0</v>
      </c>
      <c r="T286" s="141">
        <f>S286*H286</f>
        <v>0</v>
      </c>
      <c r="AR286" s="142" t="s">
        <v>897</v>
      </c>
      <c r="AT286" s="142" t="s">
        <v>444</v>
      </c>
      <c r="AU286" s="142" t="s">
        <v>88</v>
      </c>
      <c r="AY286" s="16" t="s">
        <v>147</v>
      </c>
      <c r="BE286" s="143">
        <f>IF(N286="základní",J286,0)</f>
        <v>0</v>
      </c>
      <c r="BF286" s="143">
        <f>IF(N286="snížená",J286,0)</f>
        <v>0</v>
      </c>
      <c r="BG286" s="143">
        <f>IF(N286="zákl. přenesená",J286,0)</f>
        <v>0</v>
      </c>
      <c r="BH286" s="143">
        <f>IF(N286="sníž. přenesená",J286,0)</f>
        <v>0</v>
      </c>
      <c r="BI286" s="143">
        <f>IF(N286="nulová",J286,0)</f>
        <v>0</v>
      </c>
      <c r="BJ286" s="16" t="s">
        <v>86</v>
      </c>
      <c r="BK286" s="143">
        <f>ROUND(I286*H286,2)</f>
        <v>0</v>
      </c>
      <c r="BL286" s="16" t="s">
        <v>836</v>
      </c>
      <c r="BM286" s="142" t="s">
        <v>1401</v>
      </c>
    </row>
    <row r="287" spans="2:65" s="1" customFormat="1" ht="11.25">
      <c r="B287" s="31"/>
      <c r="D287" s="144" t="s">
        <v>156</v>
      </c>
      <c r="F287" s="145" t="s">
        <v>1400</v>
      </c>
      <c r="I287" s="146"/>
      <c r="L287" s="31"/>
      <c r="M287" s="147"/>
      <c r="T287" s="55"/>
      <c r="AT287" s="16" t="s">
        <v>156</v>
      </c>
      <c r="AU287" s="16" t="s">
        <v>88</v>
      </c>
    </row>
    <row r="288" spans="2:65" s="12" customFormat="1" ht="11.25">
      <c r="B288" s="148"/>
      <c r="D288" s="144" t="s">
        <v>158</v>
      </c>
      <c r="E288" s="149" t="s">
        <v>1</v>
      </c>
      <c r="F288" s="150" t="s">
        <v>86</v>
      </c>
      <c r="H288" s="151">
        <v>1</v>
      </c>
      <c r="I288" s="152"/>
      <c r="L288" s="148"/>
      <c r="M288" s="153"/>
      <c r="T288" s="154"/>
      <c r="AT288" s="149" t="s">
        <v>158</v>
      </c>
      <c r="AU288" s="149" t="s">
        <v>88</v>
      </c>
      <c r="AV288" s="12" t="s">
        <v>88</v>
      </c>
      <c r="AW288" s="12" t="s">
        <v>34</v>
      </c>
      <c r="AX288" s="12" t="s">
        <v>78</v>
      </c>
      <c r="AY288" s="149" t="s">
        <v>147</v>
      </c>
    </row>
    <row r="289" spans="2:65" s="13" customFormat="1" ht="11.25">
      <c r="B289" s="155"/>
      <c r="D289" s="144" t="s">
        <v>158</v>
      </c>
      <c r="E289" s="156" t="s">
        <v>1</v>
      </c>
      <c r="F289" s="157" t="s">
        <v>160</v>
      </c>
      <c r="H289" s="158">
        <v>1</v>
      </c>
      <c r="I289" s="159"/>
      <c r="L289" s="155"/>
      <c r="M289" s="160"/>
      <c r="T289" s="161"/>
      <c r="AT289" s="156" t="s">
        <v>158</v>
      </c>
      <c r="AU289" s="156" t="s">
        <v>88</v>
      </c>
      <c r="AV289" s="13" t="s">
        <v>154</v>
      </c>
      <c r="AW289" s="13" t="s">
        <v>34</v>
      </c>
      <c r="AX289" s="13" t="s">
        <v>86</v>
      </c>
      <c r="AY289" s="156" t="s">
        <v>147</v>
      </c>
    </row>
    <row r="290" spans="2:65" s="1" customFormat="1" ht="16.5" customHeight="1">
      <c r="B290" s="31"/>
      <c r="C290" s="171" t="s">
        <v>398</v>
      </c>
      <c r="D290" s="171" t="s">
        <v>444</v>
      </c>
      <c r="E290" s="172" t="s">
        <v>1402</v>
      </c>
      <c r="F290" s="173" t="s">
        <v>1403</v>
      </c>
      <c r="G290" s="174" t="s">
        <v>169</v>
      </c>
      <c r="H290" s="175">
        <v>1</v>
      </c>
      <c r="I290" s="176"/>
      <c r="J290" s="177">
        <f>ROUND(I290*H290,2)</f>
        <v>0</v>
      </c>
      <c r="K290" s="173" t="s">
        <v>1</v>
      </c>
      <c r="L290" s="178"/>
      <c r="M290" s="179" t="s">
        <v>1</v>
      </c>
      <c r="N290" s="180" t="s">
        <v>43</v>
      </c>
      <c r="P290" s="140">
        <f>O290*H290</f>
        <v>0</v>
      </c>
      <c r="Q290" s="140">
        <v>2.7100000000000002E-3</v>
      </c>
      <c r="R290" s="140">
        <f>Q290*H290</f>
        <v>2.7100000000000002E-3</v>
      </c>
      <c r="S290" s="140">
        <v>0</v>
      </c>
      <c r="T290" s="141">
        <f>S290*H290</f>
        <v>0</v>
      </c>
      <c r="AR290" s="142" t="s">
        <v>352</v>
      </c>
      <c r="AT290" s="142" t="s">
        <v>444</v>
      </c>
      <c r="AU290" s="142" t="s">
        <v>88</v>
      </c>
      <c r="AY290" s="16" t="s">
        <v>147</v>
      </c>
      <c r="BE290" s="143">
        <f>IF(N290="základní",J290,0)</f>
        <v>0</v>
      </c>
      <c r="BF290" s="143">
        <f>IF(N290="snížená",J290,0)</f>
        <v>0</v>
      </c>
      <c r="BG290" s="143">
        <f>IF(N290="zákl. přenesená",J290,0)</f>
        <v>0</v>
      </c>
      <c r="BH290" s="143">
        <f>IF(N290="sníž. přenesená",J290,0)</f>
        <v>0</v>
      </c>
      <c r="BI290" s="143">
        <f>IF(N290="nulová",J290,0)</f>
        <v>0</v>
      </c>
      <c r="BJ290" s="16" t="s">
        <v>86</v>
      </c>
      <c r="BK290" s="143">
        <f>ROUND(I290*H290,2)</f>
        <v>0</v>
      </c>
      <c r="BL290" s="16" t="s">
        <v>249</v>
      </c>
      <c r="BM290" s="142" t="s">
        <v>1404</v>
      </c>
    </row>
    <row r="291" spans="2:65" s="1" customFormat="1" ht="11.25">
      <c r="B291" s="31"/>
      <c r="D291" s="144" t="s">
        <v>156</v>
      </c>
      <c r="F291" s="145" t="s">
        <v>1403</v>
      </c>
      <c r="I291" s="146"/>
      <c r="L291" s="31"/>
      <c r="M291" s="147"/>
      <c r="T291" s="55"/>
      <c r="AT291" s="16" t="s">
        <v>156</v>
      </c>
      <c r="AU291" s="16" t="s">
        <v>88</v>
      </c>
    </row>
    <row r="292" spans="2:65" s="1" customFormat="1" ht="24.2" customHeight="1">
      <c r="B292" s="31"/>
      <c r="C292" s="131" t="s">
        <v>406</v>
      </c>
      <c r="D292" s="131" t="s">
        <v>149</v>
      </c>
      <c r="E292" s="132" t="s">
        <v>1405</v>
      </c>
      <c r="F292" s="133" t="s">
        <v>1406</v>
      </c>
      <c r="G292" s="134" t="s">
        <v>169</v>
      </c>
      <c r="H292" s="135">
        <v>2</v>
      </c>
      <c r="I292" s="136"/>
      <c r="J292" s="137">
        <f>ROUND(I292*H292,2)</f>
        <v>0</v>
      </c>
      <c r="K292" s="133" t="s">
        <v>153</v>
      </c>
      <c r="L292" s="31"/>
      <c r="M292" s="138" t="s">
        <v>1</v>
      </c>
      <c r="N292" s="139" t="s">
        <v>43</v>
      </c>
      <c r="P292" s="140">
        <f>O292*H292</f>
        <v>0</v>
      </c>
      <c r="Q292" s="140">
        <v>6.4000000000000005E-4</v>
      </c>
      <c r="R292" s="140">
        <f>Q292*H292</f>
        <v>1.2800000000000001E-3</v>
      </c>
      <c r="S292" s="140">
        <v>0</v>
      </c>
      <c r="T292" s="141">
        <f>S292*H292</f>
        <v>0</v>
      </c>
      <c r="AR292" s="142" t="s">
        <v>836</v>
      </c>
      <c r="AT292" s="142" t="s">
        <v>149</v>
      </c>
      <c r="AU292" s="142" t="s">
        <v>88</v>
      </c>
      <c r="AY292" s="16" t="s">
        <v>147</v>
      </c>
      <c r="BE292" s="143">
        <f>IF(N292="základní",J292,0)</f>
        <v>0</v>
      </c>
      <c r="BF292" s="143">
        <f>IF(N292="snížená",J292,0)</f>
        <v>0</v>
      </c>
      <c r="BG292" s="143">
        <f>IF(N292="zákl. přenesená",J292,0)</f>
        <v>0</v>
      </c>
      <c r="BH292" s="143">
        <f>IF(N292="sníž. přenesená",J292,0)</f>
        <v>0</v>
      </c>
      <c r="BI292" s="143">
        <f>IF(N292="nulová",J292,0)</f>
        <v>0</v>
      </c>
      <c r="BJ292" s="16" t="s">
        <v>86</v>
      </c>
      <c r="BK292" s="143">
        <f>ROUND(I292*H292,2)</f>
        <v>0</v>
      </c>
      <c r="BL292" s="16" t="s">
        <v>836</v>
      </c>
      <c r="BM292" s="142" t="s">
        <v>1407</v>
      </c>
    </row>
    <row r="293" spans="2:65" s="1" customFormat="1" ht="19.5">
      <c r="B293" s="31"/>
      <c r="D293" s="144" t="s">
        <v>156</v>
      </c>
      <c r="F293" s="145" t="s">
        <v>1408</v>
      </c>
      <c r="I293" s="146"/>
      <c r="L293" s="31"/>
      <c r="M293" s="147"/>
      <c r="T293" s="55"/>
      <c r="AT293" s="16" t="s">
        <v>156</v>
      </c>
      <c r="AU293" s="16" t="s">
        <v>88</v>
      </c>
    </row>
    <row r="294" spans="2:65" s="12" customFormat="1" ht="11.25">
      <c r="B294" s="148"/>
      <c r="D294" s="144" t="s">
        <v>158</v>
      </c>
      <c r="E294" s="149" t="s">
        <v>1</v>
      </c>
      <c r="F294" s="150" t="s">
        <v>1319</v>
      </c>
      <c r="H294" s="151">
        <v>2</v>
      </c>
      <c r="I294" s="152"/>
      <c r="L294" s="148"/>
      <c r="M294" s="153"/>
      <c r="T294" s="154"/>
      <c r="AT294" s="149" t="s">
        <v>158</v>
      </c>
      <c r="AU294" s="149" t="s">
        <v>88</v>
      </c>
      <c r="AV294" s="12" t="s">
        <v>88</v>
      </c>
      <c r="AW294" s="12" t="s">
        <v>34</v>
      </c>
      <c r="AX294" s="12" t="s">
        <v>78</v>
      </c>
      <c r="AY294" s="149" t="s">
        <v>147</v>
      </c>
    </row>
    <row r="295" spans="2:65" s="13" customFormat="1" ht="11.25">
      <c r="B295" s="155"/>
      <c r="D295" s="144" t="s">
        <v>158</v>
      </c>
      <c r="E295" s="156" t="s">
        <v>1</v>
      </c>
      <c r="F295" s="157" t="s">
        <v>160</v>
      </c>
      <c r="H295" s="158">
        <v>2</v>
      </c>
      <c r="I295" s="159"/>
      <c r="L295" s="155"/>
      <c r="M295" s="160"/>
      <c r="T295" s="161"/>
      <c r="AT295" s="156" t="s">
        <v>158</v>
      </c>
      <c r="AU295" s="156" t="s">
        <v>88</v>
      </c>
      <c r="AV295" s="13" t="s">
        <v>154</v>
      </c>
      <c r="AW295" s="13" t="s">
        <v>34</v>
      </c>
      <c r="AX295" s="13" t="s">
        <v>86</v>
      </c>
      <c r="AY295" s="156" t="s">
        <v>147</v>
      </c>
    </row>
    <row r="296" spans="2:65" s="1" customFormat="1" ht="16.5" customHeight="1">
      <c r="B296" s="31"/>
      <c r="C296" s="171" t="s">
        <v>721</v>
      </c>
      <c r="D296" s="171" t="s">
        <v>444</v>
      </c>
      <c r="E296" s="172" t="s">
        <v>907</v>
      </c>
      <c r="F296" s="173" t="s">
        <v>1409</v>
      </c>
      <c r="G296" s="174" t="s">
        <v>169</v>
      </c>
      <c r="H296" s="175">
        <v>1</v>
      </c>
      <c r="I296" s="176"/>
      <c r="J296" s="177">
        <f>ROUND(I296*H296,2)</f>
        <v>0</v>
      </c>
      <c r="K296" s="173" t="s">
        <v>1</v>
      </c>
      <c r="L296" s="178"/>
      <c r="M296" s="179" t="s">
        <v>1</v>
      </c>
      <c r="N296" s="180" t="s">
        <v>43</v>
      </c>
      <c r="P296" s="140">
        <f>O296*H296</f>
        <v>0</v>
      </c>
      <c r="Q296" s="140">
        <v>5.1999999999999998E-3</v>
      </c>
      <c r="R296" s="140">
        <f>Q296*H296</f>
        <v>5.1999999999999998E-3</v>
      </c>
      <c r="S296" s="140">
        <v>0</v>
      </c>
      <c r="T296" s="141">
        <f>S296*H296</f>
        <v>0</v>
      </c>
      <c r="AR296" s="142" t="s">
        <v>352</v>
      </c>
      <c r="AT296" s="142" t="s">
        <v>444</v>
      </c>
      <c r="AU296" s="142" t="s">
        <v>88</v>
      </c>
      <c r="AY296" s="16" t="s">
        <v>147</v>
      </c>
      <c r="BE296" s="143">
        <f>IF(N296="základní",J296,0)</f>
        <v>0</v>
      </c>
      <c r="BF296" s="143">
        <f>IF(N296="snížená",J296,0)</f>
        <v>0</v>
      </c>
      <c r="BG296" s="143">
        <f>IF(N296="zákl. přenesená",J296,0)</f>
        <v>0</v>
      </c>
      <c r="BH296" s="143">
        <f>IF(N296="sníž. přenesená",J296,0)</f>
        <v>0</v>
      </c>
      <c r="BI296" s="143">
        <f>IF(N296="nulová",J296,0)</f>
        <v>0</v>
      </c>
      <c r="BJ296" s="16" t="s">
        <v>86</v>
      </c>
      <c r="BK296" s="143">
        <f>ROUND(I296*H296,2)</f>
        <v>0</v>
      </c>
      <c r="BL296" s="16" t="s">
        <v>249</v>
      </c>
      <c r="BM296" s="142" t="s">
        <v>1410</v>
      </c>
    </row>
    <row r="297" spans="2:65" s="1" customFormat="1" ht="11.25">
      <c r="B297" s="31"/>
      <c r="D297" s="144" t="s">
        <v>156</v>
      </c>
      <c r="F297" s="145" t="s">
        <v>1409</v>
      </c>
      <c r="I297" s="146"/>
      <c r="L297" s="31"/>
      <c r="M297" s="147"/>
      <c r="T297" s="55"/>
      <c r="AT297" s="16" t="s">
        <v>156</v>
      </c>
      <c r="AU297" s="16" t="s">
        <v>88</v>
      </c>
    </row>
    <row r="298" spans="2:65" s="1" customFormat="1" ht="16.5" customHeight="1">
      <c r="B298" s="31"/>
      <c r="C298" s="171" t="s">
        <v>727</v>
      </c>
      <c r="D298" s="171" t="s">
        <v>444</v>
      </c>
      <c r="E298" s="172" t="s">
        <v>911</v>
      </c>
      <c r="F298" s="173" t="s">
        <v>1411</v>
      </c>
      <c r="G298" s="174" t="s">
        <v>169</v>
      </c>
      <c r="H298" s="175">
        <v>1</v>
      </c>
      <c r="I298" s="176"/>
      <c r="J298" s="177">
        <f>ROUND(I298*H298,2)</f>
        <v>0</v>
      </c>
      <c r="K298" s="173" t="s">
        <v>1</v>
      </c>
      <c r="L298" s="178"/>
      <c r="M298" s="179" t="s">
        <v>1</v>
      </c>
      <c r="N298" s="180" t="s">
        <v>43</v>
      </c>
      <c r="P298" s="140">
        <f>O298*H298</f>
        <v>0</v>
      </c>
      <c r="Q298" s="140">
        <v>7.4999999999999997E-3</v>
      </c>
      <c r="R298" s="140">
        <f>Q298*H298</f>
        <v>7.4999999999999997E-3</v>
      </c>
      <c r="S298" s="140">
        <v>0</v>
      </c>
      <c r="T298" s="141">
        <f>S298*H298</f>
        <v>0</v>
      </c>
      <c r="AR298" s="142" t="s">
        <v>352</v>
      </c>
      <c r="AT298" s="142" t="s">
        <v>444</v>
      </c>
      <c r="AU298" s="142" t="s">
        <v>88</v>
      </c>
      <c r="AY298" s="16" t="s">
        <v>147</v>
      </c>
      <c r="BE298" s="143">
        <f>IF(N298="základní",J298,0)</f>
        <v>0</v>
      </c>
      <c r="BF298" s="143">
        <f>IF(N298="snížená",J298,0)</f>
        <v>0</v>
      </c>
      <c r="BG298" s="143">
        <f>IF(N298="zákl. přenesená",J298,0)</f>
        <v>0</v>
      </c>
      <c r="BH298" s="143">
        <f>IF(N298="sníž. přenesená",J298,0)</f>
        <v>0</v>
      </c>
      <c r="BI298" s="143">
        <f>IF(N298="nulová",J298,0)</f>
        <v>0</v>
      </c>
      <c r="BJ298" s="16" t="s">
        <v>86</v>
      </c>
      <c r="BK298" s="143">
        <f>ROUND(I298*H298,2)</f>
        <v>0</v>
      </c>
      <c r="BL298" s="16" t="s">
        <v>249</v>
      </c>
      <c r="BM298" s="142" t="s">
        <v>1412</v>
      </c>
    </row>
    <row r="299" spans="2:65" s="1" customFormat="1" ht="11.25">
      <c r="B299" s="31"/>
      <c r="D299" s="144" t="s">
        <v>156</v>
      </c>
      <c r="F299" s="145" t="s">
        <v>1411</v>
      </c>
      <c r="I299" s="146"/>
      <c r="L299" s="31"/>
      <c r="M299" s="147"/>
      <c r="T299" s="55"/>
      <c r="AT299" s="16" t="s">
        <v>156</v>
      </c>
      <c r="AU299" s="16" t="s">
        <v>88</v>
      </c>
    </row>
    <row r="300" spans="2:65" s="12" customFormat="1" ht="11.25">
      <c r="B300" s="148"/>
      <c r="D300" s="144" t="s">
        <v>158</v>
      </c>
      <c r="E300" s="149" t="s">
        <v>1</v>
      </c>
      <c r="F300" s="150" t="s">
        <v>86</v>
      </c>
      <c r="H300" s="151">
        <v>1</v>
      </c>
      <c r="I300" s="152"/>
      <c r="L300" s="148"/>
      <c r="M300" s="153"/>
      <c r="T300" s="154"/>
      <c r="AT300" s="149" t="s">
        <v>158</v>
      </c>
      <c r="AU300" s="149" t="s">
        <v>88</v>
      </c>
      <c r="AV300" s="12" t="s">
        <v>88</v>
      </c>
      <c r="AW300" s="12" t="s">
        <v>34</v>
      </c>
      <c r="AX300" s="12" t="s">
        <v>78</v>
      </c>
      <c r="AY300" s="149" t="s">
        <v>147</v>
      </c>
    </row>
    <row r="301" spans="2:65" s="13" customFormat="1" ht="11.25">
      <c r="B301" s="155"/>
      <c r="D301" s="144" t="s">
        <v>158</v>
      </c>
      <c r="E301" s="156" t="s">
        <v>1</v>
      </c>
      <c r="F301" s="157" t="s">
        <v>160</v>
      </c>
      <c r="H301" s="158">
        <v>1</v>
      </c>
      <c r="I301" s="159"/>
      <c r="L301" s="155"/>
      <c r="M301" s="168"/>
      <c r="N301" s="169"/>
      <c r="O301" s="169"/>
      <c r="P301" s="169"/>
      <c r="Q301" s="169"/>
      <c r="R301" s="169"/>
      <c r="S301" s="169"/>
      <c r="T301" s="170"/>
      <c r="AT301" s="156" t="s">
        <v>158</v>
      </c>
      <c r="AU301" s="156" t="s">
        <v>88</v>
      </c>
      <c r="AV301" s="13" t="s">
        <v>154</v>
      </c>
      <c r="AW301" s="13" t="s">
        <v>34</v>
      </c>
      <c r="AX301" s="13" t="s">
        <v>86</v>
      </c>
      <c r="AY301" s="156" t="s">
        <v>147</v>
      </c>
    </row>
    <row r="302" spans="2:65" s="1" customFormat="1" ht="6.95" customHeight="1">
      <c r="B302" s="43"/>
      <c r="C302" s="44"/>
      <c r="D302" s="44"/>
      <c r="E302" s="44"/>
      <c r="F302" s="44"/>
      <c r="G302" s="44"/>
      <c r="H302" s="44"/>
      <c r="I302" s="44"/>
      <c r="J302" s="44"/>
      <c r="K302" s="44"/>
      <c r="L302" s="31"/>
    </row>
  </sheetData>
  <sheetProtection algorithmName="SHA-512" hashValue="pIArenMUyk+TtQK3IkUmvC/GwgkvZkBPjknY9ErurGWnPqaGdHl2N4qjeStTYyjg6q/bEu4nog4a3X+HCNYURg==" saltValue="JwUBIv4NlCvNIPe7bu3HzfLyEsF3D4mKAswYiVieFT4QWsH5TvWheGISeQ38KvO6Bud16BV8VNLLMu3Kgl7PuA==" spinCount="100000" sheet="1" objects="1" scenarios="1" formatColumns="0" formatRows="0" autoFilter="0"/>
  <autoFilter ref="C124:K301" xr:uid="{00000000-0009-0000-0000-000009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BM169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AT2" s="16" t="s">
        <v>115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88</v>
      </c>
    </row>
    <row r="4" spans="2:46" ht="24.95" customHeight="1">
      <c r="B4" s="19"/>
      <c r="D4" s="20" t="s">
        <v>119</v>
      </c>
      <c r="L4" s="19"/>
      <c r="M4" s="87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22" t="str">
        <f>'Rekapitulace stavby'!K6</f>
        <v>Skládka TKO Štěpánovice - IV. etapa</v>
      </c>
      <c r="F7" s="223"/>
      <c r="G7" s="223"/>
      <c r="H7" s="223"/>
      <c r="L7" s="19"/>
    </row>
    <row r="8" spans="2:46" s="1" customFormat="1" ht="12" customHeight="1">
      <c r="B8" s="31"/>
      <c r="D8" s="26" t="s">
        <v>120</v>
      </c>
      <c r="L8" s="31"/>
    </row>
    <row r="9" spans="2:46" s="1" customFormat="1" ht="16.5" customHeight="1">
      <c r="B9" s="31"/>
      <c r="E9" s="188" t="s">
        <v>1413</v>
      </c>
      <c r="F9" s="224"/>
      <c r="G9" s="224"/>
      <c r="H9" s="224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</v>
      </c>
      <c r="L11" s="31"/>
    </row>
    <row r="12" spans="2:46" s="1" customFormat="1" ht="12" customHeight="1">
      <c r="B12" s="31"/>
      <c r="D12" s="26" t="s">
        <v>22</v>
      </c>
      <c r="F12" s="24" t="s">
        <v>23</v>
      </c>
      <c r="I12" s="26" t="s">
        <v>24</v>
      </c>
      <c r="J12" s="51" t="str">
        <f>'Rekapitulace stavby'!AN8</f>
        <v>25. 7. 2025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26</v>
      </c>
      <c r="I14" s="26" t="s">
        <v>27</v>
      </c>
      <c r="J14" s="24" t="s">
        <v>1</v>
      </c>
      <c r="L14" s="31"/>
    </row>
    <row r="15" spans="2:46" s="1" customFormat="1" ht="18" customHeight="1">
      <c r="B15" s="31"/>
      <c r="E15" s="24" t="s">
        <v>28</v>
      </c>
      <c r="I15" s="26" t="s">
        <v>29</v>
      </c>
      <c r="J15" s="24" t="s">
        <v>1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30</v>
      </c>
      <c r="I17" s="26" t="s">
        <v>27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5" t="str">
        <f>'Rekapitulace stavby'!E14</f>
        <v>Vyplň údaj</v>
      </c>
      <c r="F18" s="194"/>
      <c r="G18" s="194"/>
      <c r="H18" s="194"/>
      <c r="I18" s="26" t="s">
        <v>29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32</v>
      </c>
      <c r="I20" s="26" t="s">
        <v>27</v>
      </c>
      <c r="J20" s="24" t="s">
        <v>1</v>
      </c>
      <c r="L20" s="31"/>
    </row>
    <row r="21" spans="2:12" s="1" customFormat="1" ht="18" customHeight="1">
      <c r="B21" s="31"/>
      <c r="E21" s="24" t="s">
        <v>33</v>
      </c>
      <c r="I21" s="26" t="s">
        <v>29</v>
      </c>
      <c r="J21" s="24" t="s">
        <v>1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35</v>
      </c>
      <c r="I23" s="26" t="s">
        <v>27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29</v>
      </c>
      <c r="J24" s="24" t="str">
        <f>IF('Rekapitulace stavby'!AN20="","",'Rekapitulace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37</v>
      </c>
      <c r="L26" s="31"/>
    </row>
    <row r="27" spans="2:12" s="7" customFormat="1" ht="16.5" customHeight="1">
      <c r="B27" s="88"/>
      <c r="E27" s="199" t="s">
        <v>1</v>
      </c>
      <c r="F27" s="199"/>
      <c r="G27" s="199"/>
      <c r="H27" s="199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38</v>
      </c>
      <c r="J30" s="65">
        <f>ROUND(J121,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40</v>
      </c>
      <c r="I32" s="34" t="s">
        <v>39</v>
      </c>
      <c r="J32" s="34" t="s">
        <v>41</v>
      </c>
      <c r="L32" s="31"/>
    </row>
    <row r="33" spans="2:12" s="1" customFormat="1" ht="14.45" customHeight="1">
      <c r="B33" s="31"/>
      <c r="D33" s="54" t="s">
        <v>42</v>
      </c>
      <c r="E33" s="26" t="s">
        <v>43</v>
      </c>
      <c r="F33" s="90">
        <f>ROUND((SUM(BE121:BE168)),  2)</f>
        <v>0</v>
      </c>
      <c r="I33" s="91">
        <v>0.21</v>
      </c>
      <c r="J33" s="90">
        <f>ROUND(((SUM(BE121:BE168))*I33),  2)</f>
        <v>0</v>
      </c>
      <c r="L33" s="31"/>
    </row>
    <row r="34" spans="2:12" s="1" customFormat="1" ht="14.45" customHeight="1">
      <c r="B34" s="31"/>
      <c r="E34" s="26" t="s">
        <v>44</v>
      </c>
      <c r="F34" s="90">
        <f>ROUND((SUM(BF121:BF168)),  2)</f>
        <v>0</v>
      </c>
      <c r="I34" s="91">
        <v>0.12</v>
      </c>
      <c r="J34" s="90">
        <f>ROUND(((SUM(BF121:BF168))*I34),  2)</f>
        <v>0</v>
      </c>
      <c r="L34" s="31"/>
    </row>
    <row r="35" spans="2:12" s="1" customFormat="1" ht="14.45" hidden="1" customHeight="1">
      <c r="B35" s="31"/>
      <c r="E35" s="26" t="s">
        <v>45</v>
      </c>
      <c r="F35" s="90">
        <f>ROUND((SUM(BG121:BG168)),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46</v>
      </c>
      <c r="F36" s="90">
        <f>ROUND((SUM(BH121:BH168)),  2)</f>
        <v>0</v>
      </c>
      <c r="I36" s="91">
        <v>0.12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47</v>
      </c>
      <c r="F37" s="90">
        <f>ROUND((SUM(BI121:BI168)),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48</v>
      </c>
      <c r="E39" s="56"/>
      <c r="F39" s="56"/>
      <c r="G39" s="94" t="s">
        <v>49</v>
      </c>
      <c r="H39" s="95" t="s">
        <v>50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51</v>
      </c>
      <c r="E50" s="41"/>
      <c r="F50" s="41"/>
      <c r="G50" s="40" t="s">
        <v>52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53</v>
      </c>
      <c r="E61" s="33"/>
      <c r="F61" s="98" t="s">
        <v>54</v>
      </c>
      <c r="G61" s="42" t="s">
        <v>53</v>
      </c>
      <c r="H61" s="33"/>
      <c r="I61" s="33"/>
      <c r="J61" s="99" t="s">
        <v>54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55</v>
      </c>
      <c r="E65" s="41"/>
      <c r="F65" s="41"/>
      <c r="G65" s="40" t="s">
        <v>56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53</v>
      </c>
      <c r="E76" s="33"/>
      <c r="F76" s="98" t="s">
        <v>54</v>
      </c>
      <c r="G76" s="42" t="s">
        <v>53</v>
      </c>
      <c r="H76" s="33"/>
      <c r="I76" s="33"/>
      <c r="J76" s="99" t="s">
        <v>54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122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22" t="str">
        <f>E7</f>
        <v>Skládka TKO Štěpánovice - IV. etapa</v>
      </c>
      <c r="F85" s="223"/>
      <c r="G85" s="223"/>
      <c r="H85" s="223"/>
      <c r="L85" s="31"/>
    </row>
    <row r="86" spans="2:47" s="1" customFormat="1" ht="12" customHeight="1">
      <c r="B86" s="31"/>
      <c r="C86" s="26" t="s">
        <v>120</v>
      </c>
      <c r="L86" s="31"/>
    </row>
    <row r="87" spans="2:47" s="1" customFormat="1" ht="16.5" customHeight="1">
      <c r="B87" s="31"/>
      <c r="E87" s="188" t="str">
        <f>E9</f>
        <v>SO 10 - Spodní drenáž - 1. část</v>
      </c>
      <c r="F87" s="224"/>
      <c r="G87" s="224"/>
      <c r="H87" s="224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22</v>
      </c>
      <c r="F89" s="24" t="str">
        <f>F12</f>
        <v>k. ú. Štěpánovice u Klatov, k. ú. Dehtín</v>
      </c>
      <c r="I89" s="26" t="s">
        <v>24</v>
      </c>
      <c r="J89" s="51" t="str">
        <f>IF(J12="","",J12)</f>
        <v>25. 7. 2025</v>
      </c>
      <c r="L89" s="31"/>
    </row>
    <row r="90" spans="2:47" s="1" customFormat="1" ht="6.95" customHeight="1">
      <c r="B90" s="31"/>
      <c r="L90" s="31"/>
    </row>
    <row r="91" spans="2:47" s="1" customFormat="1" ht="40.15" customHeight="1">
      <c r="B91" s="31"/>
      <c r="C91" s="26" t="s">
        <v>26</v>
      </c>
      <c r="F91" s="24" t="str">
        <f>E15</f>
        <v>Město Klatovy, Nám. Míru 62/I, 339 01 Klatovy</v>
      </c>
      <c r="I91" s="26" t="s">
        <v>32</v>
      </c>
      <c r="J91" s="29" t="str">
        <f>E21</f>
        <v>INTERPROJEKT ODPADY s. r. o., Praha 6</v>
      </c>
      <c r="L91" s="31"/>
    </row>
    <row r="92" spans="2:47" s="1" customFormat="1" ht="15.2" customHeight="1">
      <c r="B92" s="31"/>
      <c r="C92" s="26" t="s">
        <v>30</v>
      </c>
      <c r="F92" s="24" t="str">
        <f>IF(E18="","",E18)</f>
        <v>Vyplň údaj</v>
      </c>
      <c r="I92" s="26" t="s">
        <v>35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123</v>
      </c>
      <c r="D94" s="92"/>
      <c r="E94" s="92"/>
      <c r="F94" s="92"/>
      <c r="G94" s="92"/>
      <c r="H94" s="92"/>
      <c r="I94" s="92"/>
      <c r="J94" s="101" t="s">
        <v>124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125</v>
      </c>
      <c r="J96" s="65">
        <f>J121</f>
        <v>0</v>
      </c>
      <c r="L96" s="31"/>
      <c r="AU96" s="16" t="s">
        <v>126</v>
      </c>
    </row>
    <row r="97" spans="2:12" s="8" customFormat="1" ht="24.95" customHeight="1">
      <c r="B97" s="103"/>
      <c r="D97" s="104" t="s">
        <v>127</v>
      </c>
      <c r="E97" s="105"/>
      <c r="F97" s="105"/>
      <c r="G97" s="105"/>
      <c r="H97" s="105"/>
      <c r="I97" s="105"/>
      <c r="J97" s="106">
        <f>J122</f>
        <v>0</v>
      </c>
      <c r="L97" s="103"/>
    </row>
    <row r="98" spans="2:12" s="9" customFormat="1" ht="19.899999999999999" customHeight="1">
      <c r="B98" s="107"/>
      <c r="D98" s="108" t="s">
        <v>128</v>
      </c>
      <c r="E98" s="109"/>
      <c r="F98" s="109"/>
      <c r="G98" s="109"/>
      <c r="H98" s="109"/>
      <c r="I98" s="109"/>
      <c r="J98" s="110">
        <f>J123</f>
        <v>0</v>
      </c>
      <c r="L98" s="107"/>
    </row>
    <row r="99" spans="2:12" s="9" customFormat="1" ht="19.899999999999999" customHeight="1">
      <c r="B99" s="107"/>
      <c r="D99" s="108" t="s">
        <v>477</v>
      </c>
      <c r="E99" s="109"/>
      <c r="F99" s="109"/>
      <c r="G99" s="109"/>
      <c r="H99" s="109"/>
      <c r="I99" s="109"/>
      <c r="J99" s="110">
        <f>J148</f>
        <v>0</v>
      </c>
      <c r="L99" s="107"/>
    </row>
    <row r="100" spans="2:12" s="9" customFormat="1" ht="19.899999999999999" customHeight="1">
      <c r="B100" s="107"/>
      <c r="D100" s="108" t="s">
        <v>129</v>
      </c>
      <c r="E100" s="109"/>
      <c r="F100" s="109"/>
      <c r="G100" s="109"/>
      <c r="H100" s="109"/>
      <c r="I100" s="109"/>
      <c r="J100" s="110">
        <f>J153</f>
        <v>0</v>
      </c>
      <c r="L100" s="107"/>
    </row>
    <row r="101" spans="2:12" s="9" customFormat="1" ht="19.899999999999999" customHeight="1">
      <c r="B101" s="107"/>
      <c r="D101" s="108" t="s">
        <v>549</v>
      </c>
      <c r="E101" s="109"/>
      <c r="F101" s="109"/>
      <c r="G101" s="109"/>
      <c r="H101" s="109"/>
      <c r="I101" s="109"/>
      <c r="J101" s="110">
        <f>J166</f>
        <v>0</v>
      </c>
      <c r="L101" s="107"/>
    </row>
    <row r="102" spans="2:12" s="1" customFormat="1" ht="21.75" customHeight="1">
      <c r="B102" s="31"/>
      <c r="L102" s="31"/>
    </row>
    <row r="103" spans="2:12" s="1" customFormat="1" ht="6.95" customHeight="1">
      <c r="B103" s="43"/>
      <c r="C103" s="44"/>
      <c r="D103" s="44"/>
      <c r="E103" s="44"/>
      <c r="F103" s="44"/>
      <c r="G103" s="44"/>
      <c r="H103" s="44"/>
      <c r="I103" s="44"/>
      <c r="J103" s="44"/>
      <c r="K103" s="44"/>
      <c r="L103" s="31"/>
    </row>
    <row r="107" spans="2:12" s="1" customFormat="1" ht="6.95" customHeight="1"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31"/>
    </row>
    <row r="108" spans="2:12" s="1" customFormat="1" ht="24.95" customHeight="1">
      <c r="B108" s="31"/>
      <c r="C108" s="20" t="s">
        <v>132</v>
      </c>
      <c r="L108" s="31"/>
    </row>
    <row r="109" spans="2:12" s="1" customFormat="1" ht="6.95" customHeight="1">
      <c r="B109" s="31"/>
      <c r="L109" s="31"/>
    </row>
    <row r="110" spans="2:12" s="1" customFormat="1" ht="12" customHeight="1">
      <c r="B110" s="31"/>
      <c r="C110" s="26" t="s">
        <v>16</v>
      </c>
      <c r="L110" s="31"/>
    </row>
    <row r="111" spans="2:12" s="1" customFormat="1" ht="16.5" customHeight="1">
      <c r="B111" s="31"/>
      <c r="E111" s="222" t="str">
        <f>E7</f>
        <v>Skládka TKO Štěpánovice - IV. etapa</v>
      </c>
      <c r="F111" s="223"/>
      <c r="G111" s="223"/>
      <c r="H111" s="223"/>
      <c r="L111" s="31"/>
    </row>
    <row r="112" spans="2:12" s="1" customFormat="1" ht="12" customHeight="1">
      <c r="B112" s="31"/>
      <c r="C112" s="26" t="s">
        <v>120</v>
      </c>
      <c r="L112" s="31"/>
    </row>
    <row r="113" spans="2:65" s="1" customFormat="1" ht="16.5" customHeight="1">
      <c r="B113" s="31"/>
      <c r="E113" s="188" t="str">
        <f>E9</f>
        <v>SO 10 - Spodní drenáž - 1. část</v>
      </c>
      <c r="F113" s="224"/>
      <c r="G113" s="224"/>
      <c r="H113" s="224"/>
      <c r="L113" s="31"/>
    </row>
    <row r="114" spans="2:65" s="1" customFormat="1" ht="6.95" customHeight="1">
      <c r="B114" s="31"/>
      <c r="L114" s="31"/>
    </row>
    <row r="115" spans="2:65" s="1" customFormat="1" ht="12" customHeight="1">
      <c r="B115" s="31"/>
      <c r="C115" s="26" t="s">
        <v>22</v>
      </c>
      <c r="F115" s="24" t="str">
        <f>F12</f>
        <v>k. ú. Štěpánovice u Klatov, k. ú. Dehtín</v>
      </c>
      <c r="I115" s="26" t="s">
        <v>24</v>
      </c>
      <c r="J115" s="51" t="str">
        <f>IF(J12="","",J12)</f>
        <v>25. 7. 2025</v>
      </c>
      <c r="L115" s="31"/>
    </row>
    <row r="116" spans="2:65" s="1" customFormat="1" ht="6.95" customHeight="1">
      <c r="B116" s="31"/>
      <c r="L116" s="31"/>
    </row>
    <row r="117" spans="2:65" s="1" customFormat="1" ht="40.15" customHeight="1">
      <c r="B117" s="31"/>
      <c r="C117" s="26" t="s">
        <v>26</v>
      </c>
      <c r="F117" s="24" t="str">
        <f>E15</f>
        <v>Město Klatovy, Nám. Míru 62/I, 339 01 Klatovy</v>
      </c>
      <c r="I117" s="26" t="s">
        <v>32</v>
      </c>
      <c r="J117" s="29" t="str">
        <f>E21</f>
        <v>INTERPROJEKT ODPADY s. r. o., Praha 6</v>
      </c>
      <c r="L117" s="31"/>
    </row>
    <row r="118" spans="2:65" s="1" customFormat="1" ht="15.2" customHeight="1">
      <c r="B118" s="31"/>
      <c r="C118" s="26" t="s">
        <v>30</v>
      </c>
      <c r="F118" s="24" t="str">
        <f>IF(E18="","",E18)</f>
        <v>Vyplň údaj</v>
      </c>
      <c r="I118" s="26" t="s">
        <v>35</v>
      </c>
      <c r="J118" s="29" t="str">
        <f>E24</f>
        <v xml:space="preserve"> </v>
      </c>
      <c r="L118" s="31"/>
    </row>
    <row r="119" spans="2:65" s="1" customFormat="1" ht="10.35" customHeight="1">
      <c r="B119" s="31"/>
      <c r="L119" s="31"/>
    </row>
    <row r="120" spans="2:65" s="10" customFormat="1" ht="29.25" customHeight="1">
      <c r="B120" s="111"/>
      <c r="C120" s="112" t="s">
        <v>133</v>
      </c>
      <c r="D120" s="113" t="s">
        <v>63</v>
      </c>
      <c r="E120" s="113" t="s">
        <v>59</v>
      </c>
      <c r="F120" s="113" t="s">
        <v>60</v>
      </c>
      <c r="G120" s="113" t="s">
        <v>134</v>
      </c>
      <c r="H120" s="113" t="s">
        <v>135</v>
      </c>
      <c r="I120" s="113" t="s">
        <v>136</v>
      </c>
      <c r="J120" s="113" t="s">
        <v>124</v>
      </c>
      <c r="K120" s="114" t="s">
        <v>137</v>
      </c>
      <c r="L120" s="111"/>
      <c r="M120" s="58" t="s">
        <v>1</v>
      </c>
      <c r="N120" s="59" t="s">
        <v>42</v>
      </c>
      <c r="O120" s="59" t="s">
        <v>138</v>
      </c>
      <c r="P120" s="59" t="s">
        <v>139</v>
      </c>
      <c r="Q120" s="59" t="s">
        <v>140</v>
      </c>
      <c r="R120" s="59" t="s">
        <v>141</v>
      </c>
      <c r="S120" s="59" t="s">
        <v>142</v>
      </c>
      <c r="T120" s="60" t="s">
        <v>143</v>
      </c>
    </row>
    <row r="121" spans="2:65" s="1" customFormat="1" ht="22.9" customHeight="1">
      <c r="B121" s="31"/>
      <c r="C121" s="63" t="s">
        <v>144</v>
      </c>
      <c r="J121" s="115">
        <f>BK121</f>
        <v>0</v>
      </c>
      <c r="L121" s="31"/>
      <c r="M121" s="61"/>
      <c r="N121" s="52"/>
      <c r="O121" s="52"/>
      <c r="P121" s="116">
        <f>P122</f>
        <v>0</v>
      </c>
      <c r="Q121" s="52"/>
      <c r="R121" s="116">
        <f>R122</f>
        <v>106.23847029999999</v>
      </c>
      <c r="S121" s="52"/>
      <c r="T121" s="117">
        <f>T122</f>
        <v>0</v>
      </c>
      <c r="AT121" s="16" t="s">
        <v>77</v>
      </c>
      <c r="AU121" s="16" t="s">
        <v>126</v>
      </c>
      <c r="BK121" s="118">
        <f>BK122</f>
        <v>0</v>
      </c>
    </row>
    <row r="122" spans="2:65" s="11" customFormat="1" ht="25.9" customHeight="1">
      <c r="B122" s="119"/>
      <c r="D122" s="120" t="s">
        <v>77</v>
      </c>
      <c r="E122" s="121" t="s">
        <v>145</v>
      </c>
      <c r="F122" s="121" t="s">
        <v>146</v>
      </c>
      <c r="I122" s="122"/>
      <c r="J122" s="123">
        <f>BK122</f>
        <v>0</v>
      </c>
      <c r="L122" s="119"/>
      <c r="M122" s="124"/>
      <c r="P122" s="125">
        <f>P123+P148+P153+P166</f>
        <v>0</v>
      </c>
      <c r="R122" s="125">
        <f>R123+R148+R153+R166</f>
        <v>106.23847029999999</v>
      </c>
      <c r="T122" s="126">
        <f>T123+T148+T153+T166</f>
        <v>0</v>
      </c>
      <c r="AR122" s="120" t="s">
        <v>86</v>
      </c>
      <c r="AT122" s="127" t="s">
        <v>77</v>
      </c>
      <c r="AU122" s="127" t="s">
        <v>78</v>
      </c>
      <c r="AY122" s="120" t="s">
        <v>147</v>
      </c>
      <c r="BK122" s="128">
        <f>BK123+BK148+BK153+BK166</f>
        <v>0</v>
      </c>
    </row>
    <row r="123" spans="2:65" s="11" customFormat="1" ht="22.9" customHeight="1">
      <c r="B123" s="119"/>
      <c r="D123" s="120" t="s">
        <v>77</v>
      </c>
      <c r="E123" s="129" t="s">
        <v>86</v>
      </c>
      <c r="F123" s="129" t="s">
        <v>148</v>
      </c>
      <c r="I123" s="122"/>
      <c r="J123" s="130">
        <f>BK123</f>
        <v>0</v>
      </c>
      <c r="L123" s="119"/>
      <c r="M123" s="124"/>
      <c r="P123" s="125">
        <f>SUM(P124:P147)</f>
        <v>0</v>
      </c>
      <c r="R123" s="125">
        <f>SUM(R124:R147)</f>
        <v>106.005</v>
      </c>
      <c r="T123" s="126">
        <f>SUM(T124:T147)</f>
        <v>0</v>
      </c>
      <c r="AR123" s="120" t="s">
        <v>86</v>
      </c>
      <c r="AT123" s="127" t="s">
        <v>77</v>
      </c>
      <c r="AU123" s="127" t="s">
        <v>86</v>
      </c>
      <c r="AY123" s="120" t="s">
        <v>147</v>
      </c>
      <c r="BK123" s="128">
        <f>SUM(BK124:BK147)</f>
        <v>0</v>
      </c>
    </row>
    <row r="124" spans="2:65" s="1" customFormat="1" ht="33" customHeight="1">
      <c r="B124" s="31"/>
      <c r="C124" s="131" t="s">
        <v>86</v>
      </c>
      <c r="D124" s="131" t="s">
        <v>149</v>
      </c>
      <c r="E124" s="132" t="s">
        <v>1414</v>
      </c>
      <c r="F124" s="133" t="s">
        <v>1415</v>
      </c>
      <c r="G124" s="134" t="s">
        <v>224</v>
      </c>
      <c r="H124" s="135">
        <v>64.7</v>
      </c>
      <c r="I124" s="136"/>
      <c r="J124" s="137">
        <f>ROUND(I124*H124,2)</f>
        <v>0</v>
      </c>
      <c r="K124" s="133" t="s">
        <v>153</v>
      </c>
      <c r="L124" s="31"/>
      <c r="M124" s="138" t="s">
        <v>1</v>
      </c>
      <c r="N124" s="139" t="s">
        <v>43</v>
      </c>
      <c r="P124" s="140">
        <f>O124*H124</f>
        <v>0</v>
      </c>
      <c r="Q124" s="140">
        <v>0</v>
      </c>
      <c r="R124" s="140">
        <f>Q124*H124</f>
        <v>0</v>
      </c>
      <c r="S124" s="140">
        <v>0</v>
      </c>
      <c r="T124" s="141">
        <f>S124*H124</f>
        <v>0</v>
      </c>
      <c r="AR124" s="142" t="s">
        <v>154</v>
      </c>
      <c r="AT124" s="142" t="s">
        <v>149</v>
      </c>
      <c r="AU124" s="142" t="s">
        <v>88</v>
      </c>
      <c r="AY124" s="16" t="s">
        <v>147</v>
      </c>
      <c r="BE124" s="143">
        <f>IF(N124="základní",J124,0)</f>
        <v>0</v>
      </c>
      <c r="BF124" s="143">
        <f>IF(N124="snížená",J124,0)</f>
        <v>0</v>
      </c>
      <c r="BG124" s="143">
        <f>IF(N124="zákl. přenesená",J124,0)</f>
        <v>0</v>
      </c>
      <c r="BH124" s="143">
        <f>IF(N124="sníž. přenesená",J124,0)</f>
        <v>0</v>
      </c>
      <c r="BI124" s="143">
        <f>IF(N124="nulová",J124,0)</f>
        <v>0</v>
      </c>
      <c r="BJ124" s="16" t="s">
        <v>86</v>
      </c>
      <c r="BK124" s="143">
        <f>ROUND(I124*H124,2)</f>
        <v>0</v>
      </c>
      <c r="BL124" s="16" t="s">
        <v>154</v>
      </c>
      <c r="BM124" s="142" t="s">
        <v>1416</v>
      </c>
    </row>
    <row r="125" spans="2:65" s="1" customFormat="1" ht="29.25">
      <c r="B125" s="31"/>
      <c r="D125" s="144" t="s">
        <v>156</v>
      </c>
      <c r="F125" s="145" t="s">
        <v>1417</v>
      </c>
      <c r="I125" s="146"/>
      <c r="L125" s="31"/>
      <c r="M125" s="147"/>
      <c r="T125" s="55"/>
      <c r="AT125" s="16" t="s">
        <v>156</v>
      </c>
      <c r="AU125" s="16" t="s">
        <v>88</v>
      </c>
    </row>
    <row r="126" spans="2:65" s="12" customFormat="1" ht="11.25">
      <c r="B126" s="148"/>
      <c r="D126" s="144" t="s">
        <v>158</v>
      </c>
      <c r="E126" s="149" t="s">
        <v>1</v>
      </c>
      <c r="F126" s="150" t="s">
        <v>1418</v>
      </c>
      <c r="H126" s="151">
        <v>64.7</v>
      </c>
      <c r="I126" s="152"/>
      <c r="L126" s="148"/>
      <c r="M126" s="153"/>
      <c r="T126" s="154"/>
      <c r="AT126" s="149" t="s">
        <v>158</v>
      </c>
      <c r="AU126" s="149" t="s">
        <v>88</v>
      </c>
      <c r="AV126" s="12" t="s">
        <v>88</v>
      </c>
      <c r="AW126" s="12" t="s">
        <v>34</v>
      </c>
      <c r="AX126" s="12" t="s">
        <v>78</v>
      </c>
      <c r="AY126" s="149" t="s">
        <v>147</v>
      </c>
    </row>
    <row r="127" spans="2:65" s="13" customFormat="1" ht="11.25">
      <c r="B127" s="155"/>
      <c r="D127" s="144" t="s">
        <v>158</v>
      </c>
      <c r="E127" s="156" t="s">
        <v>1</v>
      </c>
      <c r="F127" s="157" t="s">
        <v>160</v>
      </c>
      <c r="H127" s="158">
        <v>64.7</v>
      </c>
      <c r="I127" s="159"/>
      <c r="L127" s="155"/>
      <c r="M127" s="160"/>
      <c r="T127" s="161"/>
      <c r="AT127" s="156" t="s">
        <v>158</v>
      </c>
      <c r="AU127" s="156" t="s">
        <v>88</v>
      </c>
      <c r="AV127" s="13" t="s">
        <v>154</v>
      </c>
      <c r="AW127" s="13" t="s">
        <v>34</v>
      </c>
      <c r="AX127" s="13" t="s">
        <v>86</v>
      </c>
      <c r="AY127" s="156" t="s">
        <v>147</v>
      </c>
    </row>
    <row r="128" spans="2:65" s="1" customFormat="1" ht="37.9" customHeight="1">
      <c r="B128" s="31"/>
      <c r="C128" s="131" t="s">
        <v>88</v>
      </c>
      <c r="D128" s="131" t="s">
        <v>149</v>
      </c>
      <c r="E128" s="132" t="s">
        <v>260</v>
      </c>
      <c r="F128" s="133" t="s">
        <v>261</v>
      </c>
      <c r="G128" s="134" t="s">
        <v>224</v>
      </c>
      <c r="H128" s="135">
        <v>64.7</v>
      </c>
      <c r="I128" s="136"/>
      <c r="J128" s="137">
        <f>ROUND(I128*H128,2)</f>
        <v>0</v>
      </c>
      <c r="K128" s="133" t="s">
        <v>153</v>
      </c>
      <c r="L128" s="31"/>
      <c r="M128" s="138" t="s">
        <v>1</v>
      </c>
      <c r="N128" s="139" t="s">
        <v>43</v>
      </c>
      <c r="P128" s="140">
        <f>O128*H128</f>
        <v>0</v>
      </c>
      <c r="Q128" s="140">
        <v>0</v>
      </c>
      <c r="R128" s="140">
        <f>Q128*H128</f>
        <v>0</v>
      </c>
      <c r="S128" s="140">
        <v>0</v>
      </c>
      <c r="T128" s="141">
        <f>S128*H128</f>
        <v>0</v>
      </c>
      <c r="AR128" s="142" t="s">
        <v>154</v>
      </c>
      <c r="AT128" s="142" t="s">
        <v>149</v>
      </c>
      <c r="AU128" s="142" t="s">
        <v>88</v>
      </c>
      <c r="AY128" s="16" t="s">
        <v>147</v>
      </c>
      <c r="BE128" s="143">
        <f>IF(N128="základní",J128,0)</f>
        <v>0</v>
      </c>
      <c r="BF128" s="143">
        <f>IF(N128="snížená",J128,0)</f>
        <v>0</v>
      </c>
      <c r="BG128" s="143">
        <f>IF(N128="zákl. přenesená",J128,0)</f>
        <v>0</v>
      </c>
      <c r="BH128" s="143">
        <f>IF(N128="sníž. přenesená",J128,0)</f>
        <v>0</v>
      </c>
      <c r="BI128" s="143">
        <f>IF(N128="nulová",J128,0)</f>
        <v>0</v>
      </c>
      <c r="BJ128" s="16" t="s">
        <v>86</v>
      </c>
      <c r="BK128" s="143">
        <f>ROUND(I128*H128,2)</f>
        <v>0</v>
      </c>
      <c r="BL128" s="16" t="s">
        <v>154</v>
      </c>
      <c r="BM128" s="142" t="s">
        <v>1419</v>
      </c>
    </row>
    <row r="129" spans="2:65" s="1" customFormat="1" ht="39">
      <c r="B129" s="31"/>
      <c r="D129" s="144" t="s">
        <v>156</v>
      </c>
      <c r="F129" s="145" t="s">
        <v>263</v>
      </c>
      <c r="I129" s="146"/>
      <c r="L129" s="31"/>
      <c r="M129" s="147"/>
      <c r="T129" s="55"/>
      <c r="AT129" s="16" t="s">
        <v>156</v>
      </c>
      <c r="AU129" s="16" t="s">
        <v>88</v>
      </c>
    </row>
    <row r="130" spans="2:65" s="12" customFormat="1" ht="11.25">
      <c r="B130" s="148"/>
      <c r="D130" s="144" t="s">
        <v>158</v>
      </c>
      <c r="E130" s="149" t="s">
        <v>1</v>
      </c>
      <c r="F130" s="150" t="s">
        <v>1420</v>
      </c>
      <c r="H130" s="151">
        <v>64.7</v>
      </c>
      <c r="I130" s="152"/>
      <c r="L130" s="148"/>
      <c r="M130" s="153"/>
      <c r="T130" s="154"/>
      <c r="AT130" s="149" t="s">
        <v>158</v>
      </c>
      <c r="AU130" s="149" t="s">
        <v>88</v>
      </c>
      <c r="AV130" s="12" t="s">
        <v>88</v>
      </c>
      <c r="AW130" s="12" t="s">
        <v>34</v>
      </c>
      <c r="AX130" s="12" t="s">
        <v>78</v>
      </c>
      <c r="AY130" s="149" t="s">
        <v>147</v>
      </c>
    </row>
    <row r="131" spans="2:65" s="13" customFormat="1" ht="11.25">
      <c r="B131" s="155"/>
      <c r="D131" s="144" t="s">
        <v>158</v>
      </c>
      <c r="E131" s="156" t="s">
        <v>1</v>
      </c>
      <c r="F131" s="157" t="s">
        <v>160</v>
      </c>
      <c r="H131" s="158">
        <v>64.7</v>
      </c>
      <c r="I131" s="159"/>
      <c r="L131" s="155"/>
      <c r="M131" s="160"/>
      <c r="T131" s="161"/>
      <c r="AT131" s="156" t="s">
        <v>158</v>
      </c>
      <c r="AU131" s="156" t="s">
        <v>88</v>
      </c>
      <c r="AV131" s="13" t="s">
        <v>154</v>
      </c>
      <c r="AW131" s="13" t="s">
        <v>34</v>
      </c>
      <c r="AX131" s="13" t="s">
        <v>86</v>
      </c>
      <c r="AY131" s="156" t="s">
        <v>147</v>
      </c>
    </row>
    <row r="132" spans="2:65" s="1" customFormat="1" ht="16.5" customHeight="1">
      <c r="B132" s="31"/>
      <c r="C132" s="131" t="s">
        <v>166</v>
      </c>
      <c r="D132" s="131" t="s">
        <v>149</v>
      </c>
      <c r="E132" s="132" t="s">
        <v>296</v>
      </c>
      <c r="F132" s="133" t="s">
        <v>297</v>
      </c>
      <c r="G132" s="134" t="s">
        <v>224</v>
      </c>
      <c r="H132" s="135">
        <v>64.7</v>
      </c>
      <c r="I132" s="136"/>
      <c r="J132" s="137">
        <f>ROUND(I132*H132,2)</f>
        <v>0</v>
      </c>
      <c r="K132" s="133" t="s">
        <v>153</v>
      </c>
      <c r="L132" s="31"/>
      <c r="M132" s="138" t="s">
        <v>1</v>
      </c>
      <c r="N132" s="139" t="s">
        <v>43</v>
      </c>
      <c r="P132" s="140">
        <f>O132*H132</f>
        <v>0</v>
      </c>
      <c r="Q132" s="140">
        <v>0</v>
      </c>
      <c r="R132" s="140">
        <f>Q132*H132</f>
        <v>0</v>
      </c>
      <c r="S132" s="140">
        <v>0</v>
      </c>
      <c r="T132" s="141">
        <f>S132*H132</f>
        <v>0</v>
      </c>
      <c r="AR132" s="142" t="s">
        <v>154</v>
      </c>
      <c r="AT132" s="142" t="s">
        <v>149</v>
      </c>
      <c r="AU132" s="142" t="s">
        <v>88</v>
      </c>
      <c r="AY132" s="16" t="s">
        <v>147</v>
      </c>
      <c r="BE132" s="143">
        <f>IF(N132="základní",J132,0)</f>
        <v>0</v>
      </c>
      <c r="BF132" s="143">
        <f>IF(N132="snížená",J132,0)</f>
        <v>0</v>
      </c>
      <c r="BG132" s="143">
        <f>IF(N132="zákl. přenesená",J132,0)</f>
        <v>0</v>
      </c>
      <c r="BH132" s="143">
        <f>IF(N132="sníž. přenesená",J132,0)</f>
        <v>0</v>
      </c>
      <c r="BI132" s="143">
        <f>IF(N132="nulová",J132,0)</f>
        <v>0</v>
      </c>
      <c r="BJ132" s="16" t="s">
        <v>86</v>
      </c>
      <c r="BK132" s="143">
        <f>ROUND(I132*H132,2)</f>
        <v>0</v>
      </c>
      <c r="BL132" s="16" t="s">
        <v>154</v>
      </c>
      <c r="BM132" s="142" t="s">
        <v>1421</v>
      </c>
    </row>
    <row r="133" spans="2:65" s="1" customFormat="1" ht="19.5">
      <c r="B133" s="31"/>
      <c r="D133" s="144" t="s">
        <v>156</v>
      </c>
      <c r="F133" s="145" t="s">
        <v>299</v>
      </c>
      <c r="I133" s="146"/>
      <c r="L133" s="31"/>
      <c r="M133" s="147"/>
      <c r="T133" s="55"/>
      <c r="AT133" s="16" t="s">
        <v>156</v>
      </c>
      <c r="AU133" s="16" t="s">
        <v>88</v>
      </c>
    </row>
    <row r="134" spans="2:65" s="12" customFormat="1" ht="11.25">
      <c r="B134" s="148"/>
      <c r="D134" s="144" t="s">
        <v>158</v>
      </c>
      <c r="E134" s="149" t="s">
        <v>1</v>
      </c>
      <c r="F134" s="150" t="s">
        <v>1422</v>
      </c>
      <c r="H134" s="151">
        <v>64.7</v>
      </c>
      <c r="I134" s="152"/>
      <c r="L134" s="148"/>
      <c r="M134" s="153"/>
      <c r="T134" s="154"/>
      <c r="AT134" s="149" t="s">
        <v>158</v>
      </c>
      <c r="AU134" s="149" t="s">
        <v>88</v>
      </c>
      <c r="AV134" s="12" t="s">
        <v>88</v>
      </c>
      <c r="AW134" s="12" t="s">
        <v>34</v>
      </c>
      <c r="AX134" s="12" t="s">
        <v>78</v>
      </c>
      <c r="AY134" s="149" t="s">
        <v>147</v>
      </c>
    </row>
    <row r="135" spans="2:65" s="13" customFormat="1" ht="11.25">
      <c r="B135" s="155"/>
      <c r="D135" s="144" t="s">
        <v>158</v>
      </c>
      <c r="E135" s="156" t="s">
        <v>1</v>
      </c>
      <c r="F135" s="157" t="s">
        <v>160</v>
      </c>
      <c r="H135" s="158">
        <v>64.7</v>
      </c>
      <c r="I135" s="159"/>
      <c r="L135" s="155"/>
      <c r="M135" s="160"/>
      <c r="T135" s="161"/>
      <c r="AT135" s="156" t="s">
        <v>158</v>
      </c>
      <c r="AU135" s="156" t="s">
        <v>88</v>
      </c>
      <c r="AV135" s="13" t="s">
        <v>154</v>
      </c>
      <c r="AW135" s="13" t="s">
        <v>34</v>
      </c>
      <c r="AX135" s="13" t="s">
        <v>86</v>
      </c>
      <c r="AY135" s="156" t="s">
        <v>147</v>
      </c>
    </row>
    <row r="136" spans="2:65" s="1" customFormat="1" ht="24.2" customHeight="1">
      <c r="B136" s="31"/>
      <c r="C136" s="131" t="s">
        <v>154</v>
      </c>
      <c r="D136" s="131" t="s">
        <v>149</v>
      </c>
      <c r="E136" s="132" t="s">
        <v>586</v>
      </c>
      <c r="F136" s="133" t="s">
        <v>587</v>
      </c>
      <c r="G136" s="134" t="s">
        <v>224</v>
      </c>
      <c r="H136" s="135">
        <v>57.3</v>
      </c>
      <c r="I136" s="136"/>
      <c r="J136" s="137">
        <f>ROUND(I136*H136,2)</f>
        <v>0</v>
      </c>
      <c r="K136" s="133" t="s">
        <v>153</v>
      </c>
      <c r="L136" s="31"/>
      <c r="M136" s="138" t="s">
        <v>1</v>
      </c>
      <c r="N136" s="139" t="s">
        <v>43</v>
      </c>
      <c r="P136" s="140">
        <f>O136*H136</f>
        <v>0</v>
      </c>
      <c r="Q136" s="140">
        <v>0</v>
      </c>
      <c r="R136" s="140">
        <f>Q136*H136</f>
        <v>0</v>
      </c>
      <c r="S136" s="140">
        <v>0</v>
      </c>
      <c r="T136" s="141">
        <f>S136*H136</f>
        <v>0</v>
      </c>
      <c r="AR136" s="142" t="s">
        <v>154</v>
      </c>
      <c r="AT136" s="142" t="s">
        <v>149</v>
      </c>
      <c r="AU136" s="142" t="s">
        <v>88</v>
      </c>
      <c r="AY136" s="16" t="s">
        <v>147</v>
      </c>
      <c r="BE136" s="143">
        <f>IF(N136="základní",J136,0)</f>
        <v>0</v>
      </c>
      <c r="BF136" s="143">
        <f>IF(N136="snížená",J136,0)</f>
        <v>0</v>
      </c>
      <c r="BG136" s="143">
        <f>IF(N136="zákl. přenesená",J136,0)</f>
        <v>0</v>
      </c>
      <c r="BH136" s="143">
        <f>IF(N136="sníž. přenesená",J136,0)</f>
        <v>0</v>
      </c>
      <c r="BI136" s="143">
        <f>IF(N136="nulová",J136,0)</f>
        <v>0</v>
      </c>
      <c r="BJ136" s="16" t="s">
        <v>86</v>
      </c>
      <c r="BK136" s="143">
        <f>ROUND(I136*H136,2)</f>
        <v>0</v>
      </c>
      <c r="BL136" s="16" t="s">
        <v>154</v>
      </c>
      <c r="BM136" s="142" t="s">
        <v>1423</v>
      </c>
    </row>
    <row r="137" spans="2:65" s="1" customFormat="1" ht="39">
      <c r="B137" s="31"/>
      <c r="D137" s="144" t="s">
        <v>156</v>
      </c>
      <c r="F137" s="145" t="s">
        <v>589</v>
      </c>
      <c r="I137" s="146"/>
      <c r="L137" s="31"/>
      <c r="M137" s="147"/>
      <c r="T137" s="55"/>
      <c r="AT137" s="16" t="s">
        <v>156</v>
      </c>
      <c r="AU137" s="16" t="s">
        <v>88</v>
      </c>
    </row>
    <row r="138" spans="2:65" s="12" customFormat="1" ht="11.25">
      <c r="B138" s="148"/>
      <c r="D138" s="144" t="s">
        <v>158</v>
      </c>
      <c r="E138" s="149" t="s">
        <v>1</v>
      </c>
      <c r="F138" s="150" t="s">
        <v>1424</v>
      </c>
      <c r="H138" s="151">
        <v>57.3</v>
      </c>
      <c r="I138" s="152"/>
      <c r="L138" s="148"/>
      <c r="M138" s="153"/>
      <c r="T138" s="154"/>
      <c r="AT138" s="149" t="s">
        <v>158</v>
      </c>
      <c r="AU138" s="149" t="s">
        <v>88</v>
      </c>
      <c r="AV138" s="12" t="s">
        <v>88</v>
      </c>
      <c r="AW138" s="12" t="s">
        <v>34</v>
      </c>
      <c r="AX138" s="12" t="s">
        <v>78</v>
      </c>
      <c r="AY138" s="149" t="s">
        <v>147</v>
      </c>
    </row>
    <row r="139" spans="2:65" s="13" customFormat="1" ht="11.25">
      <c r="B139" s="155"/>
      <c r="D139" s="144" t="s">
        <v>158</v>
      </c>
      <c r="E139" s="156" t="s">
        <v>1</v>
      </c>
      <c r="F139" s="157" t="s">
        <v>160</v>
      </c>
      <c r="H139" s="158">
        <v>57.3</v>
      </c>
      <c r="I139" s="159"/>
      <c r="L139" s="155"/>
      <c r="M139" s="160"/>
      <c r="T139" s="161"/>
      <c r="AT139" s="156" t="s">
        <v>158</v>
      </c>
      <c r="AU139" s="156" t="s">
        <v>88</v>
      </c>
      <c r="AV139" s="13" t="s">
        <v>154</v>
      </c>
      <c r="AW139" s="13" t="s">
        <v>34</v>
      </c>
      <c r="AX139" s="13" t="s">
        <v>86</v>
      </c>
      <c r="AY139" s="156" t="s">
        <v>147</v>
      </c>
    </row>
    <row r="140" spans="2:65" s="1" customFormat="1" ht="16.5" customHeight="1">
      <c r="B140" s="31"/>
      <c r="C140" s="171" t="s">
        <v>178</v>
      </c>
      <c r="D140" s="171" t="s">
        <v>444</v>
      </c>
      <c r="E140" s="172" t="s">
        <v>582</v>
      </c>
      <c r="F140" s="173" t="s">
        <v>583</v>
      </c>
      <c r="G140" s="174" t="s">
        <v>380</v>
      </c>
      <c r="H140" s="175">
        <v>106.005</v>
      </c>
      <c r="I140" s="176"/>
      <c r="J140" s="177">
        <f>ROUND(I140*H140,2)</f>
        <v>0</v>
      </c>
      <c r="K140" s="173" t="s">
        <v>153</v>
      </c>
      <c r="L140" s="178"/>
      <c r="M140" s="179" t="s">
        <v>1</v>
      </c>
      <c r="N140" s="180" t="s">
        <v>43</v>
      </c>
      <c r="P140" s="140">
        <f>O140*H140</f>
        <v>0</v>
      </c>
      <c r="Q140" s="140">
        <v>1</v>
      </c>
      <c r="R140" s="140">
        <f>Q140*H140</f>
        <v>106.005</v>
      </c>
      <c r="S140" s="140">
        <v>0</v>
      </c>
      <c r="T140" s="141">
        <f>S140*H140</f>
        <v>0</v>
      </c>
      <c r="AR140" s="142" t="s">
        <v>197</v>
      </c>
      <c r="AT140" s="142" t="s">
        <v>444</v>
      </c>
      <c r="AU140" s="142" t="s">
        <v>88</v>
      </c>
      <c r="AY140" s="16" t="s">
        <v>147</v>
      </c>
      <c r="BE140" s="143">
        <f>IF(N140="základní",J140,0)</f>
        <v>0</v>
      </c>
      <c r="BF140" s="143">
        <f>IF(N140="snížená",J140,0)</f>
        <v>0</v>
      </c>
      <c r="BG140" s="143">
        <f>IF(N140="zákl. přenesená",J140,0)</f>
        <v>0</v>
      </c>
      <c r="BH140" s="143">
        <f>IF(N140="sníž. přenesená",J140,0)</f>
        <v>0</v>
      </c>
      <c r="BI140" s="143">
        <f>IF(N140="nulová",J140,0)</f>
        <v>0</v>
      </c>
      <c r="BJ140" s="16" t="s">
        <v>86</v>
      </c>
      <c r="BK140" s="143">
        <f>ROUND(I140*H140,2)</f>
        <v>0</v>
      </c>
      <c r="BL140" s="16" t="s">
        <v>154</v>
      </c>
      <c r="BM140" s="142" t="s">
        <v>1425</v>
      </c>
    </row>
    <row r="141" spans="2:65" s="1" customFormat="1" ht="11.25">
      <c r="B141" s="31"/>
      <c r="D141" s="144" t="s">
        <v>156</v>
      </c>
      <c r="F141" s="145" t="s">
        <v>583</v>
      </c>
      <c r="I141" s="146"/>
      <c r="L141" s="31"/>
      <c r="M141" s="147"/>
      <c r="T141" s="55"/>
      <c r="AT141" s="16" t="s">
        <v>156</v>
      </c>
      <c r="AU141" s="16" t="s">
        <v>88</v>
      </c>
    </row>
    <row r="142" spans="2:65" s="12" customFormat="1" ht="11.25">
      <c r="B142" s="148"/>
      <c r="D142" s="144" t="s">
        <v>158</v>
      </c>
      <c r="E142" s="149" t="s">
        <v>1</v>
      </c>
      <c r="F142" s="150" t="s">
        <v>1426</v>
      </c>
      <c r="H142" s="151">
        <v>106.005</v>
      </c>
      <c r="I142" s="152"/>
      <c r="L142" s="148"/>
      <c r="M142" s="153"/>
      <c r="T142" s="154"/>
      <c r="AT142" s="149" t="s">
        <v>158</v>
      </c>
      <c r="AU142" s="149" t="s">
        <v>88</v>
      </c>
      <c r="AV142" s="12" t="s">
        <v>88</v>
      </c>
      <c r="AW142" s="12" t="s">
        <v>34</v>
      </c>
      <c r="AX142" s="12" t="s">
        <v>78</v>
      </c>
      <c r="AY142" s="149" t="s">
        <v>147</v>
      </c>
    </row>
    <row r="143" spans="2:65" s="13" customFormat="1" ht="11.25">
      <c r="B143" s="155"/>
      <c r="D143" s="144" t="s">
        <v>158</v>
      </c>
      <c r="E143" s="156" t="s">
        <v>1</v>
      </c>
      <c r="F143" s="157" t="s">
        <v>160</v>
      </c>
      <c r="H143" s="158">
        <v>106.005</v>
      </c>
      <c r="I143" s="159"/>
      <c r="L143" s="155"/>
      <c r="M143" s="160"/>
      <c r="T143" s="161"/>
      <c r="AT143" s="156" t="s">
        <v>158</v>
      </c>
      <c r="AU143" s="156" t="s">
        <v>88</v>
      </c>
      <c r="AV143" s="13" t="s">
        <v>154</v>
      </c>
      <c r="AW143" s="13" t="s">
        <v>34</v>
      </c>
      <c r="AX143" s="13" t="s">
        <v>86</v>
      </c>
      <c r="AY143" s="156" t="s">
        <v>147</v>
      </c>
    </row>
    <row r="144" spans="2:65" s="1" customFormat="1" ht="24.2" customHeight="1">
      <c r="B144" s="31"/>
      <c r="C144" s="131" t="s">
        <v>184</v>
      </c>
      <c r="D144" s="131" t="s">
        <v>149</v>
      </c>
      <c r="E144" s="132" t="s">
        <v>307</v>
      </c>
      <c r="F144" s="133" t="s">
        <v>308</v>
      </c>
      <c r="G144" s="134" t="s">
        <v>152</v>
      </c>
      <c r="H144" s="135">
        <v>63.6</v>
      </c>
      <c r="I144" s="136"/>
      <c r="J144" s="137">
        <f>ROUND(I144*H144,2)</f>
        <v>0</v>
      </c>
      <c r="K144" s="133" t="s">
        <v>153</v>
      </c>
      <c r="L144" s="31"/>
      <c r="M144" s="138" t="s">
        <v>1</v>
      </c>
      <c r="N144" s="139" t="s">
        <v>43</v>
      </c>
      <c r="P144" s="140">
        <f>O144*H144</f>
        <v>0</v>
      </c>
      <c r="Q144" s="140">
        <v>0</v>
      </c>
      <c r="R144" s="140">
        <f>Q144*H144</f>
        <v>0</v>
      </c>
      <c r="S144" s="140">
        <v>0</v>
      </c>
      <c r="T144" s="141">
        <f>S144*H144</f>
        <v>0</v>
      </c>
      <c r="AR144" s="142" t="s">
        <v>154</v>
      </c>
      <c r="AT144" s="142" t="s">
        <v>149</v>
      </c>
      <c r="AU144" s="142" t="s">
        <v>88</v>
      </c>
      <c r="AY144" s="16" t="s">
        <v>147</v>
      </c>
      <c r="BE144" s="143">
        <f>IF(N144="základní",J144,0)</f>
        <v>0</v>
      </c>
      <c r="BF144" s="143">
        <f>IF(N144="snížená",J144,0)</f>
        <v>0</v>
      </c>
      <c r="BG144" s="143">
        <f>IF(N144="zákl. přenesená",J144,0)</f>
        <v>0</v>
      </c>
      <c r="BH144" s="143">
        <f>IF(N144="sníž. přenesená",J144,0)</f>
        <v>0</v>
      </c>
      <c r="BI144" s="143">
        <f>IF(N144="nulová",J144,0)</f>
        <v>0</v>
      </c>
      <c r="BJ144" s="16" t="s">
        <v>86</v>
      </c>
      <c r="BK144" s="143">
        <f>ROUND(I144*H144,2)</f>
        <v>0</v>
      </c>
      <c r="BL144" s="16" t="s">
        <v>154</v>
      </c>
      <c r="BM144" s="142" t="s">
        <v>1427</v>
      </c>
    </row>
    <row r="145" spans="2:65" s="1" customFormat="1" ht="19.5">
      <c r="B145" s="31"/>
      <c r="D145" s="144" t="s">
        <v>156</v>
      </c>
      <c r="F145" s="145" t="s">
        <v>310</v>
      </c>
      <c r="I145" s="146"/>
      <c r="L145" s="31"/>
      <c r="M145" s="147"/>
      <c r="T145" s="55"/>
      <c r="AT145" s="16" t="s">
        <v>156</v>
      </c>
      <c r="AU145" s="16" t="s">
        <v>88</v>
      </c>
    </row>
    <row r="146" spans="2:65" s="12" customFormat="1" ht="11.25">
      <c r="B146" s="148"/>
      <c r="D146" s="144" t="s">
        <v>158</v>
      </c>
      <c r="E146" s="149" t="s">
        <v>1</v>
      </c>
      <c r="F146" s="150" t="s">
        <v>1428</v>
      </c>
      <c r="H146" s="151">
        <v>63.6</v>
      </c>
      <c r="I146" s="152"/>
      <c r="L146" s="148"/>
      <c r="M146" s="153"/>
      <c r="T146" s="154"/>
      <c r="AT146" s="149" t="s">
        <v>158</v>
      </c>
      <c r="AU146" s="149" t="s">
        <v>88</v>
      </c>
      <c r="AV146" s="12" t="s">
        <v>88</v>
      </c>
      <c r="AW146" s="12" t="s">
        <v>34</v>
      </c>
      <c r="AX146" s="12" t="s">
        <v>78</v>
      </c>
      <c r="AY146" s="149" t="s">
        <v>147</v>
      </c>
    </row>
    <row r="147" spans="2:65" s="13" customFormat="1" ht="11.25">
      <c r="B147" s="155"/>
      <c r="D147" s="144" t="s">
        <v>158</v>
      </c>
      <c r="E147" s="156" t="s">
        <v>1</v>
      </c>
      <c r="F147" s="157" t="s">
        <v>160</v>
      </c>
      <c r="H147" s="158">
        <v>63.6</v>
      </c>
      <c r="I147" s="159"/>
      <c r="L147" s="155"/>
      <c r="M147" s="160"/>
      <c r="T147" s="161"/>
      <c r="AT147" s="156" t="s">
        <v>158</v>
      </c>
      <c r="AU147" s="156" t="s">
        <v>88</v>
      </c>
      <c r="AV147" s="13" t="s">
        <v>154</v>
      </c>
      <c r="AW147" s="13" t="s">
        <v>34</v>
      </c>
      <c r="AX147" s="13" t="s">
        <v>86</v>
      </c>
      <c r="AY147" s="156" t="s">
        <v>147</v>
      </c>
    </row>
    <row r="148" spans="2:65" s="11" customFormat="1" ht="22.9" customHeight="1">
      <c r="B148" s="119"/>
      <c r="D148" s="120" t="s">
        <v>77</v>
      </c>
      <c r="E148" s="129" t="s">
        <v>154</v>
      </c>
      <c r="F148" s="129" t="s">
        <v>486</v>
      </c>
      <c r="I148" s="122"/>
      <c r="J148" s="130">
        <f>BK148</f>
        <v>0</v>
      </c>
      <c r="L148" s="119"/>
      <c r="M148" s="124"/>
      <c r="P148" s="125">
        <f>SUM(P149:P152)</f>
        <v>0</v>
      </c>
      <c r="R148" s="125">
        <f>SUM(R149:R152)</f>
        <v>0</v>
      </c>
      <c r="T148" s="126">
        <f>SUM(T149:T152)</f>
        <v>0</v>
      </c>
      <c r="AR148" s="120" t="s">
        <v>86</v>
      </c>
      <c r="AT148" s="127" t="s">
        <v>77</v>
      </c>
      <c r="AU148" s="127" t="s">
        <v>86</v>
      </c>
      <c r="AY148" s="120" t="s">
        <v>147</v>
      </c>
      <c r="BK148" s="128">
        <f>SUM(BK149:BK152)</f>
        <v>0</v>
      </c>
    </row>
    <row r="149" spans="2:65" s="1" customFormat="1" ht="24.2" customHeight="1">
      <c r="B149" s="31"/>
      <c r="C149" s="131" t="s">
        <v>191</v>
      </c>
      <c r="D149" s="131" t="s">
        <v>149</v>
      </c>
      <c r="E149" s="132" t="s">
        <v>607</v>
      </c>
      <c r="F149" s="133" t="s">
        <v>608</v>
      </c>
      <c r="G149" s="134" t="s">
        <v>224</v>
      </c>
      <c r="H149" s="135">
        <v>7.4</v>
      </c>
      <c r="I149" s="136"/>
      <c r="J149" s="137">
        <f>ROUND(I149*H149,2)</f>
        <v>0</v>
      </c>
      <c r="K149" s="133" t="s">
        <v>153</v>
      </c>
      <c r="L149" s="31"/>
      <c r="M149" s="138" t="s">
        <v>1</v>
      </c>
      <c r="N149" s="139" t="s">
        <v>43</v>
      </c>
      <c r="P149" s="140">
        <f>O149*H149</f>
        <v>0</v>
      </c>
      <c r="Q149" s="140">
        <v>0</v>
      </c>
      <c r="R149" s="140">
        <f>Q149*H149</f>
        <v>0</v>
      </c>
      <c r="S149" s="140">
        <v>0</v>
      </c>
      <c r="T149" s="141">
        <f>S149*H149</f>
        <v>0</v>
      </c>
      <c r="AR149" s="142" t="s">
        <v>154</v>
      </c>
      <c r="AT149" s="142" t="s">
        <v>149</v>
      </c>
      <c r="AU149" s="142" t="s">
        <v>88</v>
      </c>
      <c r="AY149" s="16" t="s">
        <v>147</v>
      </c>
      <c r="BE149" s="143">
        <f>IF(N149="základní",J149,0)</f>
        <v>0</v>
      </c>
      <c r="BF149" s="143">
        <f>IF(N149="snížená",J149,0)</f>
        <v>0</v>
      </c>
      <c r="BG149" s="143">
        <f>IF(N149="zákl. přenesená",J149,0)</f>
        <v>0</v>
      </c>
      <c r="BH149" s="143">
        <f>IF(N149="sníž. přenesená",J149,0)</f>
        <v>0</v>
      </c>
      <c r="BI149" s="143">
        <f>IF(N149="nulová",J149,0)</f>
        <v>0</v>
      </c>
      <c r="BJ149" s="16" t="s">
        <v>86</v>
      </c>
      <c r="BK149" s="143">
        <f>ROUND(I149*H149,2)</f>
        <v>0</v>
      </c>
      <c r="BL149" s="16" t="s">
        <v>154</v>
      </c>
      <c r="BM149" s="142" t="s">
        <v>1429</v>
      </c>
    </row>
    <row r="150" spans="2:65" s="1" customFormat="1" ht="19.5">
      <c r="B150" s="31"/>
      <c r="D150" s="144" t="s">
        <v>156</v>
      </c>
      <c r="F150" s="145" t="s">
        <v>610</v>
      </c>
      <c r="I150" s="146"/>
      <c r="L150" s="31"/>
      <c r="M150" s="147"/>
      <c r="T150" s="55"/>
      <c r="AT150" s="16" t="s">
        <v>156</v>
      </c>
      <c r="AU150" s="16" t="s">
        <v>88</v>
      </c>
    </row>
    <row r="151" spans="2:65" s="12" customFormat="1" ht="11.25">
      <c r="B151" s="148"/>
      <c r="D151" s="144" t="s">
        <v>158</v>
      </c>
      <c r="E151" s="149" t="s">
        <v>1</v>
      </c>
      <c r="F151" s="150" t="s">
        <v>1430</v>
      </c>
      <c r="H151" s="151">
        <v>7.4</v>
      </c>
      <c r="I151" s="152"/>
      <c r="L151" s="148"/>
      <c r="M151" s="153"/>
      <c r="T151" s="154"/>
      <c r="AT151" s="149" t="s">
        <v>158</v>
      </c>
      <c r="AU151" s="149" t="s">
        <v>88</v>
      </c>
      <c r="AV151" s="12" t="s">
        <v>88</v>
      </c>
      <c r="AW151" s="12" t="s">
        <v>34</v>
      </c>
      <c r="AX151" s="12" t="s">
        <v>78</v>
      </c>
      <c r="AY151" s="149" t="s">
        <v>147</v>
      </c>
    </row>
    <row r="152" spans="2:65" s="13" customFormat="1" ht="11.25">
      <c r="B152" s="155"/>
      <c r="D152" s="144" t="s">
        <v>158</v>
      </c>
      <c r="E152" s="156" t="s">
        <v>1</v>
      </c>
      <c r="F152" s="157" t="s">
        <v>160</v>
      </c>
      <c r="H152" s="158">
        <v>7.4</v>
      </c>
      <c r="I152" s="159"/>
      <c r="L152" s="155"/>
      <c r="M152" s="160"/>
      <c r="T152" s="161"/>
      <c r="AT152" s="156" t="s">
        <v>158</v>
      </c>
      <c r="AU152" s="156" t="s">
        <v>88</v>
      </c>
      <c r="AV152" s="13" t="s">
        <v>154</v>
      </c>
      <c r="AW152" s="13" t="s">
        <v>34</v>
      </c>
      <c r="AX152" s="13" t="s">
        <v>86</v>
      </c>
      <c r="AY152" s="156" t="s">
        <v>147</v>
      </c>
    </row>
    <row r="153" spans="2:65" s="11" customFormat="1" ht="22.9" customHeight="1">
      <c r="B153" s="119"/>
      <c r="D153" s="120" t="s">
        <v>77</v>
      </c>
      <c r="E153" s="129" t="s">
        <v>197</v>
      </c>
      <c r="F153" s="129" t="s">
        <v>324</v>
      </c>
      <c r="I153" s="122"/>
      <c r="J153" s="130">
        <f>BK153</f>
        <v>0</v>
      </c>
      <c r="L153" s="119"/>
      <c r="M153" s="124"/>
      <c r="P153" s="125">
        <f>SUM(P154:P165)</f>
        <v>0</v>
      </c>
      <c r="R153" s="125">
        <f>SUM(R154:R165)</f>
        <v>0.23347030000000002</v>
      </c>
      <c r="T153" s="126">
        <f>SUM(T154:T165)</f>
        <v>0</v>
      </c>
      <c r="AR153" s="120" t="s">
        <v>86</v>
      </c>
      <c r="AT153" s="127" t="s">
        <v>77</v>
      </c>
      <c r="AU153" s="127" t="s">
        <v>86</v>
      </c>
      <c r="AY153" s="120" t="s">
        <v>147</v>
      </c>
      <c r="BK153" s="128">
        <f>SUM(BK154:BK165)</f>
        <v>0</v>
      </c>
    </row>
    <row r="154" spans="2:65" s="1" customFormat="1" ht="37.9" customHeight="1">
      <c r="B154" s="31"/>
      <c r="C154" s="131" t="s">
        <v>197</v>
      </c>
      <c r="D154" s="131" t="s">
        <v>149</v>
      </c>
      <c r="E154" s="132" t="s">
        <v>1431</v>
      </c>
      <c r="F154" s="133" t="s">
        <v>1432</v>
      </c>
      <c r="G154" s="134" t="s">
        <v>335</v>
      </c>
      <c r="H154" s="135">
        <v>106</v>
      </c>
      <c r="I154" s="136"/>
      <c r="J154" s="137">
        <f>ROUND(I154*H154,2)</f>
        <v>0</v>
      </c>
      <c r="K154" s="133" t="s">
        <v>153</v>
      </c>
      <c r="L154" s="31"/>
      <c r="M154" s="138" t="s">
        <v>1</v>
      </c>
      <c r="N154" s="139" t="s">
        <v>43</v>
      </c>
      <c r="P154" s="140">
        <f>O154*H154</f>
        <v>0</v>
      </c>
      <c r="Q154" s="140">
        <v>0</v>
      </c>
      <c r="R154" s="140">
        <f>Q154*H154</f>
        <v>0</v>
      </c>
      <c r="S154" s="140">
        <v>0</v>
      </c>
      <c r="T154" s="141">
        <f>S154*H154</f>
        <v>0</v>
      </c>
      <c r="AR154" s="142" t="s">
        <v>154</v>
      </c>
      <c r="AT154" s="142" t="s">
        <v>149</v>
      </c>
      <c r="AU154" s="142" t="s">
        <v>88</v>
      </c>
      <c r="AY154" s="16" t="s">
        <v>147</v>
      </c>
      <c r="BE154" s="143">
        <f>IF(N154="základní",J154,0)</f>
        <v>0</v>
      </c>
      <c r="BF154" s="143">
        <f>IF(N154="snížená",J154,0)</f>
        <v>0</v>
      </c>
      <c r="BG154" s="143">
        <f>IF(N154="zákl. přenesená",J154,0)</f>
        <v>0</v>
      </c>
      <c r="BH154" s="143">
        <f>IF(N154="sníž. přenesená",J154,0)</f>
        <v>0</v>
      </c>
      <c r="BI154" s="143">
        <f>IF(N154="nulová",J154,0)</f>
        <v>0</v>
      </c>
      <c r="BJ154" s="16" t="s">
        <v>86</v>
      </c>
      <c r="BK154" s="143">
        <f>ROUND(I154*H154,2)</f>
        <v>0</v>
      </c>
      <c r="BL154" s="16" t="s">
        <v>154</v>
      </c>
      <c r="BM154" s="142" t="s">
        <v>1433</v>
      </c>
    </row>
    <row r="155" spans="2:65" s="1" customFormat="1" ht="29.25">
      <c r="B155" s="31"/>
      <c r="D155" s="144" t="s">
        <v>156</v>
      </c>
      <c r="F155" s="145" t="s">
        <v>1434</v>
      </c>
      <c r="I155" s="146"/>
      <c r="L155" s="31"/>
      <c r="M155" s="147"/>
      <c r="T155" s="55"/>
      <c r="AT155" s="16" t="s">
        <v>156</v>
      </c>
      <c r="AU155" s="16" t="s">
        <v>88</v>
      </c>
    </row>
    <row r="156" spans="2:65" s="12" customFormat="1" ht="11.25">
      <c r="B156" s="148"/>
      <c r="D156" s="144" t="s">
        <v>158</v>
      </c>
      <c r="E156" s="149" t="s">
        <v>1</v>
      </c>
      <c r="F156" s="150" t="s">
        <v>1435</v>
      </c>
      <c r="H156" s="151">
        <v>106</v>
      </c>
      <c r="I156" s="152"/>
      <c r="L156" s="148"/>
      <c r="M156" s="153"/>
      <c r="T156" s="154"/>
      <c r="AT156" s="149" t="s">
        <v>158</v>
      </c>
      <c r="AU156" s="149" t="s">
        <v>88</v>
      </c>
      <c r="AV156" s="12" t="s">
        <v>88</v>
      </c>
      <c r="AW156" s="12" t="s">
        <v>34</v>
      </c>
      <c r="AX156" s="12" t="s">
        <v>78</v>
      </c>
      <c r="AY156" s="149" t="s">
        <v>147</v>
      </c>
    </row>
    <row r="157" spans="2:65" s="13" customFormat="1" ht="11.25">
      <c r="B157" s="155"/>
      <c r="D157" s="144" t="s">
        <v>158</v>
      </c>
      <c r="E157" s="156" t="s">
        <v>1</v>
      </c>
      <c r="F157" s="157" t="s">
        <v>160</v>
      </c>
      <c r="H157" s="158">
        <v>106</v>
      </c>
      <c r="I157" s="159"/>
      <c r="L157" s="155"/>
      <c r="M157" s="160"/>
      <c r="T157" s="161"/>
      <c r="AT157" s="156" t="s">
        <v>158</v>
      </c>
      <c r="AU157" s="156" t="s">
        <v>88</v>
      </c>
      <c r="AV157" s="13" t="s">
        <v>154</v>
      </c>
      <c r="AW157" s="13" t="s">
        <v>34</v>
      </c>
      <c r="AX157" s="13" t="s">
        <v>86</v>
      </c>
      <c r="AY157" s="156" t="s">
        <v>147</v>
      </c>
    </row>
    <row r="158" spans="2:65" s="1" customFormat="1" ht="24.2" customHeight="1">
      <c r="B158" s="31"/>
      <c r="C158" s="171" t="s">
        <v>204</v>
      </c>
      <c r="D158" s="171" t="s">
        <v>444</v>
      </c>
      <c r="E158" s="172" t="s">
        <v>1436</v>
      </c>
      <c r="F158" s="173" t="s">
        <v>1437</v>
      </c>
      <c r="G158" s="174" t="s">
        <v>335</v>
      </c>
      <c r="H158" s="175">
        <v>107.59</v>
      </c>
      <c r="I158" s="176"/>
      <c r="J158" s="177">
        <f>ROUND(I158*H158,2)</f>
        <v>0</v>
      </c>
      <c r="K158" s="173" t="s">
        <v>153</v>
      </c>
      <c r="L158" s="178"/>
      <c r="M158" s="179" t="s">
        <v>1</v>
      </c>
      <c r="N158" s="180" t="s">
        <v>43</v>
      </c>
      <c r="P158" s="140">
        <f>O158*H158</f>
        <v>0</v>
      </c>
      <c r="Q158" s="140">
        <v>2.1700000000000001E-3</v>
      </c>
      <c r="R158" s="140">
        <f>Q158*H158</f>
        <v>0.23347030000000002</v>
      </c>
      <c r="S158" s="140">
        <v>0</v>
      </c>
      <c r="T158" s="141">
        <f>S158*H158</f>
        <v>0</v>
      </c>
      <c r="AR158" s="142" t="s">
        <v>197</v>
      </c>
      <c r="AT158" s="142" t="s">
        <v>444</v>
      </c>
      <c r="AU158" s="142" t="s">
        <v>88</v>
      </c>
      <c r="AY158" s="16" t="s">
        <v>147</v>
      </c>
      <c r="BE158" s="143">
        <f>IF(N158="základní",J158,0)</f>
        <v>0</v>
      </c>
      <c r="BF158" s="143">
        <f>IF(N158="snížená",J158,0)</f>
        <v>0</v>
      </c>
      <c r="BG158" s="143">
        <f>IF(N158="zákl. přenesená",J158,0)</f>
        <v>0</v>
      </c>
      <c r="BH158" s="143">
        <f>IF(N158="sníž. přenesená",J158,0)</f>
        <v>0</v>
      </c>
      <c r="BI158" s="143">
        <f>IF(N158="nulová",J158,0)</f>
        <v>0</v>
      </c>
      <c r="BJ158" s="16" t="s">
        <v>86</v>
      </c>
      <c r="BK158" s="143">
        <f>ROUND(I158*H158,2)</f>
        <v>0</v>
      </c>
      <c r="BL158" s="16" t="s">
        <v>154</v>
      </c>
      <c r="BM158" s="142" t="s">
        <v>1438</v>
      </c>
    </row>
    <row r="159" spans="2:65" s="1" customFormat="1" ht="11.25">
      <c r="B159" s="31"/>
      <c r="D159" s="144" t="s">
        <v>156</v>
      </c>
      <c r="F159" s="145" t="s">
        <v>1437</v>
      </c>
      <c r="I159" s="146"/>
      <c r="L159" s="31"/>
      <c r="M159" s="147"/>
      <c r="T159" s="55"/>
      <c r="AT159" s="16" t="s">
        <v>156</v>
      </c>
      <c r="AU159" s="16" t="s">
        <v>88</v>
      </c>
    </row>
    <row r="160" spans="2:65" s="12" customFormat="1" ht="11.25">
      <c r="B160" s="148"/>
      <c r="D160" s="144" t="s">
        <v>158</v>
      </c>
      <c r="E160" s="149" t="s">
        <v>1</v>
      </c>
      <c r="F160" s="150" t="s">
        <v>1439</v>
      </c>
      <c r="H160" s="151">
        <v>107.59</v>
      </c>
      <c r="I160" s="152"/>
      <c r="L160" s="148"/>
      <c r="M160" s="153"/>
      <c r="T160" s="154"/>
      <c r="AT160" s="149" t="s">
        <v>158</v>
      </c>
      <c r="AU160" s="149" t="s">
        <v>88</v>
      </c>
      <c r="AV160" s="12" t="s">
        <v>88</v>
      </c>
      <c r="AW160" s="12" t="s">
        <v>34</v>
      </c>
      <c r="AX160" s="12" t="s">
        <v>78</v>
      </c>
      <c r="AY160" s="149" t="s">
        <v>147</v>
      </c>
    </row>
    <row r="161" spans="2:65" s="13" customFormat="1" ht="11.25">
      <c r="B161" s="155"/>
      <c r="D161" s="144" t="s">
        <v>158</v>
      </c>
      <c r="E161" s="156" t="s">
        <v>1</v>
      </c>
      <c r="F161" s="157" t="s">
        <v>160</v>
      </c>
      <c r="H161" s="158">
        <v>107.59</v>
      </c>
      <c r="I161" s="159"/>
      <c r="L161" s="155"/>
      <c r="M161" s="160"/>
      <c r="T161" s="161"/>
      <c r="AT161" s="156" t="s">
        <v>158</v>
      </c>
      <c r="AU161" s="156" t="s">
        <v>88</v>
      </c>
      <c r="AV161" s="13" t="s">
        <v>154</v>
      </c>
      <c r="AW161" s="13" t="s">
        <v>34</v>
      </c>
      <c r="AX161" s="13" t="s">
        <v>86</v>
      </c>
      <c r="AY161" s="156" t="s">
        <v>147</v>
      </c>
    </row>
    <row r="162" spans="2:65" s="1" customFormat="1" ht="24.2" customHeight="1">
      <c r="B162" s="31"/>
      <c r="C162" s="131" t="s">
        <v>210</v>
      </c>
      <c r="D162" s="131" t="s">
        <v>149</v>
      </c>
      <c r="E162" s="132" t="s">
        <v>1440</v>
      </c>
      <c r="F162" s="133" t="s">
        <v>1441</v>
      </c>
      <c r="G162" s="134" t="s">
        <v>335</v>
      </c>
      <c r="H162" s="135">
        <v>106</v>
      </c>
      <c r="I162" s="136"/>
      <c r="J162" s="137">
        <f>ROUND(I162*H162,2)</f>
        <v>0</v>
      </c>
      <c r="K162" s="133" t="s">
        <v>1</v>
      </c>
      <c r="L162" s="31"/>
      <c r="M162" s="138" t="s">
        <v>1</v>
      </c>
      <c r="N162" s="139" t="s">
        <v>43</v>
      </c>
      <c r="P162" s="140">
        <f>O162*H162</f>
        <v>0</v>
      </c>
      <c r="Q162" s="140">
        <v>0</v>
      </c>
      <c r="R162" s="140">
        <f>Q162*H162</f>
        <v>0</v>
      </c>
      <c r="S162" s="140">
        <v>0</v>
      </c>
      <c r="T162" s="141">
        <f>S162*H162</f>
        <v>0</v>
      </c>
      <c r="AR162" s="142" t="s">
        <v>154</v>
      </c>
      <c r="AT162" s="142" t="s">
        <v>149</v>
      </c>
      <c r="AU162" s="142" t="s">
        <v>88</v>
      </c>
      <c r="AY162" s="16" t="s">
        <v>147</v>
      </c>
      <c r="BE162" s="143">
        <f>IF(N162="základní",J162,0)</f>
        <v>0</v>
      </c>
      <c r="BF162" s="143">
        <f>IF(N162="snížená",J162,0)</f>
        <v>0</v>
      </c>
      <c r="BG162" s="143">
        <f>IF(N162="zákl. přenesená",J162,0)</f>
        <v>0</v>
      </c>
      <c r="BH162" s="143">
        <f>IF(N162="sníž. přenesená",J162,0)</f>
        <v>0</v>
      </c>
      <c r="BI162" s="143">
        <f>IF(N162="nulová",J162,0)</f>
        <v>0</v>
      </c>
      <c r="BJ162" s="16" t="s">
        <v>86</v>
      </c>
      <c r="BK162" s="143">
        <f>ROUND(I162*H162,2)</f>
        <v>0</v>
      </c>
      <c r="BL162" s="16" t="s">
        <v>154</v>
      </c>
      <c r="BM162" s="142" t="s">
        <v>1442</v>
      </c>
    </row>
    <row r="163" spans="2:65" s="1" customFormat="1" ht="11.25">
      <c r="B163" s="31"/>
      <c r="D163" s="144" t="s">
        <v>156</v>
      </c>
      <c r="F163" s="145" t="s">
        <v>1443</v>
      </c>
      <c r="I163" s="146"/>
      <c r="L163" s="31"/>
      <c r="M163" s="147"/>
      <c r="T163" s="55"/>
      <c r="AT163" s="16" t="s">
        <v>156</v>
      </c>
      <c r="AU163" s="16" t="s">
        <v>88</v>
      </c>
    </row>
    <row r="164" spans="2:65" s="12" customFormat="1" ht="11.25">
      <c r="B164" s="148"/>
      <c r="D164" s="144" t="s">
        <v>158</v>
      </c>
      <c r="E164" s="149" t="s">
        <v>1</v>
      </c>
      <c r="F164" s="150" t="s">
        <v>1435</v>
      </c>
      <c r="H164" s="151">
        <v>106</v>
      </c>
      <c r="I164" s="152"/>
      <c r="L164" s="148"/>
      <c r="M164" s="153"/>
      <c r="T164" s="154"/>
      <c r="AT164" s="149" t="s">
        <v>158</v>
      </c>
      <c r="AU164" s="149" t="s">
        <v>88</v>
      </c>
      <c r="AV164" s="12" t="s">
        <v>88</v>
      </c>
      <c r="AW164" s="12" t="s">
        <v>34</v>
      </c>
      <c r="AX164" s="12" t="s">
        <v>78</v>
      </c>
      <c r="AY164" s="149" t="s">
        <v>147</v>
      </c>
    </row>
    <row r="165" spans="2:65" s="13" customFormat="1" ht="11.25">
      <c r="B165" s="155"/>
      <c r="D165" s="144" t="s">
        <v>158</v>
      </c>
      <c r="E165" s="156" t="s">
        <v>1</v>
      </c>
      <c r="F165" s="157" t="s">
        <v>160</v>
      </c>
      <c r="H165" s="158">
        <v>106</v>
      </c>
      <c r="I165" s="159"/>
      <c r="L165" s="155"/>
      <c r="M165" s="160"/>
      <c r="T165" s="161"/>
      <c r="AT165" s="156" t="s">
        <v>158</v>
      </c>
      <c r="AU165" s="156" t="s">
        <v>88</v>
      </c>
      <c r="AV165" s="13" t="s">
        <v>154</v>
      </c>
      <c r="AW165" s="13" t="s">
        <v>34</v>
      </c>
      <c r="AX165" s="13" t="s">
        <v>86</v>
      </c>
      <c r="AY165" s="156" t="s">
        <v>147</v>
      </c>
    </row>
    <row r="166" spans="2:65" s="11" customFormat="1" ht="22.9" customHeight="1">
      <c r="B166" s="119"/>
      <c r="D166" s="120" t="s">
        <v>77</v>
      </c>
      <c r="E166" s="129" t="s">
        <v>878</v>
      </c>
      <c r="F166" s="129" t="s">
        <v>879</v>
      </c>
      <c r="I166" s="122"/>
      <c r="J166" s="130">
        <f>BK166</f>
        <v>0</v>
      </c>
      <c r="L166" s="119"/>
      <c r="M166" s="124"/>
      <c r="P166" s="125">
        <f>SUM(P167:P168)</f>
        <v>0</v>
      </c>
      <c r="R166" s="125">
        <f>SUM(R167:R168)</f>
        <v>0</v>
      </c>
      <c r="T166" s="126">
        <f>SUM(T167:T168)</f>
        <v>0</v>
      </c>
      <c r="AR166" s="120" t="s">
        <v>86</v>
      </c>
      <c r="AT166" s="127" t="s">
        <v>77</v>
      </c>
      <c r="AU166" s="127" t="s">
        <v>86</v>
      </c>
      <c r="AY166" s="120" t="s">
        <v>147</v>
      </c>
      <c r="BK166" s="128">
        <f>SUM(BK167:BK168)</f>
        <v>0</v>
      </c>
    </row>
    <row r="167" spans="2:65" s="1" customFormat="1" ht="24.2" customHeight="1">
      <c r="B167" s="31"/>
      <c r="C167" s="131" t="s">
        <v>216</v>
      </c>
      <c r="D167" s="131" t="s">
        <v>149</v>
      </c>
      <c r="E167" s="132" t="s">
        <v>881</v>
      </c>
      <c r="F167" s="133" t="s">
        <v>882</v>
      </c>
      <c r="G167" s="134" t="s">
        <v>380</v>
      </c>
      <c r="H167" s="135">
        <v>106.238</v>
      </c>
      <c r="I167" s="136"/>
      <c r="J167" s="137">
        <f>ROUND(I167*H167,2)</f>
        <v>0</v>
      </c>
      <c r="K167" s="133" t="s">
        <v>153</v>
      </c>
      <c r="L167" s="31"/>
      <c r="M167" s="138" t="s">
        <v>1</v>
      </c>
      <c r="N167" s="139" t="s">
        <v>43</v>
      </c>
      <c r="P167" s="140">
        <f>O167*H167</f>
        <v>0</v>
      </c>
      <c r="Q167" s="140">
        <v>0</v>
      </c>
      <c r="R167" s="140">
        <f>Q167*H167</f>
        <v>0</v>
      </c>
      <c r="S167" s="140">
        <v>0</v>
      </c>
      <c r="T167" s="141">
        <f>S167*H167</f>
        <v>0</v>
      </c>
      <c r="AR167" s="142" t="s">
        <v>154</v>
      </c>
      <c r="AT167" s="142" t="s">
        <v>149</v>
      </c>
      <c r="AU167" s="142" t="s">
        <v>88</v>
      </c>
      <c r="AY167" s="16" t="s">
        <v>147</v>
      </c>
      <c r="BE167" s="143">
        <f>IF(N167="základní",J167,0)</f>
        <v>0</v>
      </c>
      <c r="BF167" s="143">
        <f>IF(N167="snížená",J167,0)</f>
        <v>0</v>
      </c>
      <c r="BG167" s="143">
        <f>IF(N167="zákl. přenesená",J167,0)</f>
        <v>0</v>
      </c>
      <c r="BH167" s="143">
        <f>IF(N167="sníž. přenesená",J167,0)</f>
        <v>0</v>
      </c>
      <c r="BI167" s="143">
        <f>IF(N167="nulová",J167,0)</f>
        <v>0</v>
      </c>
      <c r="BJ167" s="16" t="s">
        <v>86</v>
      </c>
      <c r="BK167" s="143">
        <f>ROUND(I167*H167,2)</f>
        <v>0</v>
      </c>
      <c r="BL167" s="16" t="s">
        <v>154</v>
      </c>
      <c r="BM167" s="142" t="s">
        <v>1444</v>
      </c>
    </row>
    <row r="168" spans="2:65" s="1" customFormat="1" ht="29.25">
      <c r="B168" s="31"/>
      <c r="D168" s="144" t="s">
        <v>156</v>
      </c>
      <c r="F168" s="145" t="s">
        <v>884</v>
      </c>
      <c r="I168" s="146"/>
      <c r="L168" s="31"/>
      <c r="M168" s="181"/>
      <c r="N168" s="182"/>
      <c r="O168" s="182"/>
      <c r="P168" s="182"/>
      <c r="Q168" s="182"/>
      <c r="R168" s="182"/>
      <c r="S168" s="182"/>
      <c r="T168" s="183"/>
      <c r="AT168" s="16" t="s">
        <v>156</v>
      </c>
      <c r="AU168" s="16" t="s">
        <v>88</v>
      </c>
    </row>
    <row r="169" spans="2:65" s="1" customFormat="1" ht="6.95" customHeight="1">
      <c r="B169" s="43"/>
      <c r="C169" s="44"/>
      <c r="D169" s="44"/>
      <c r="E169" s="44"/>
      <c r="F169" s="44"/>
      <c r="G169" s="44"/>
      <c r="H169" s="44"/>
      <c r="I169" s="44"/>
      <c r="J169" s="44"/>
      <c r="K169" s="44"/>
      <c r="L169" s="31"/>
    </row>
  </sheetData>
  <sheetProtection algorithmName="SHA-512" hashValue="FZ0KM4QgfNLGWt0kx2KQ2Wk8nz+v/k0+vwOO1uKRlUZ//ruqOtBv+B/rJDpaHgsMjURsg+Sefm/saCxhMymHaQ==" saltValue="yPrp5j6Yht5K/yDhBYYM9XRgrIoqD7F7NpM4xgg7xuNBqU8GUjckdcVlCpZRwajvYNW/TmH82J3vj9KgUnHEjA==" spinCount="100000" sheet="1" objects="1" scenarios="1" formatColumns="0" formatRows="0" autoFilter="0"/>
  <autoFilter ref="C120:K168" xr:uid="{00000000-0009-0000-0000-00000A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B2:BM153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AT2" s="16" t="s">
        <v>118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88</v>
      </c>
    </row>
    <row r="4" spans="2:46" ht="24.95" customHeight="1">
      <c r="B4" s="19"/>
      <c r="D4" s="20" t="s">
        <v>119</v>
      </c>
      <c r="L4" s="19"/>
      <c r="M4" s="87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22" t="str">
        <f>'Rekapitulace stavby'!K6</f>
        <v>Skládka TKO Štěpánovice - IV. etapa</v>
      </c>
      <c r="F7" s="223"/>
      <c r="G7" s="223"/>
      <c r="H7" s="223"/>
      <c r="L7" s="19"/>
    </row>
    <row r="8" spans="2:46" s="1" customFormat="1" ht="12" customHeight="1">
      <c r="B8" s="31"/>
      <c r="D8" s="26" t="s">
        <v>120</v>
      </c>
      <c r="L8" s="31"/>
    </row>
    <row r="9" spans="2:46" s="1" customFormat="1" ht="16.5" customHeight="1">
      <c r="B9" s="31"/>
      <c r="E9" s="188" t="s">
        <v>1445</v>
      </c>
      <c r="F9" s="224"/>
      <c r="G9" s="224"/>
      <c r="H9" s="224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</v>
      </c>
      <c r="L11" s="31"/>
    </row>
    <row r="12" spans="2:46" s="1" customFormat="1" ht="12" customHeight="1">
      <c r="B12" s="31"/>
      <c r="D12" s="26" t="s">
        <v>22</v>
      </c>
      <c r="F12" s="24" t="s">
        <v>23</v>
      </c>
      <c r="I12" s="26" t="s">
        <v>24</v>
      </c>
      <c r="J12" s="51" t="str">
        <f>'Rekapitulace stavby'!AN8</f>
        <v>25. 7. 2025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26</v>
      </c>
      <c r="I14" s="26" t="s">
        <v>27</v>
      </c>
      <c r="J14" s="24" t="s">
        <v>1</v>
      </c>
      <c r="L14" s="31"/>
    </row>
    <row r="15" spans="2:46" s="1" customFormat="1" ht="18" customHeight="1">
      <c r="B15" s="31"/>
      <c r="E15" s="24" t="s">
        <v>28</v>
      </c>
      <c r="I15" s="26" t="s">
        <v>29</v>
      </c>
      <c r="J15" s="24" t="s">
        <v>1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30</v>
      </c>
      <c r="I17" s="26" t="s">
        <v>27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5" t="str">
        <f>'Rekapitulace stavby'!E14</f>
        <v>Vyplň údaj</v>
      </c>
      <c r="F18" s="194"/>
      <c r="G18" s="194"/>
      <c r="H18" s="194"/>
      <c r="I18" s="26" t="s">
        <v>29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32</v>
      </c>
      <c r="I20" s="26" t="s">
        <v>27</v>
      </c>
      <c r="J20" s="24" t="s">
        <v>1</v>
      </c>
      <c r="L20" s="31"/>
    </row>
    <row r="21" spans="2:12" s="1" customFormat="1" ht="18" customHeight="1">
      <c r="B21" s="31"/>
      <c r="E21" s="24" t="s">
        <v>33</v>
      </c>
      <c r="I21" s="26" t="s">
        <v>29</v>
      </c>
      <c r="J21" s="24" t="s">
        <v>1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35</v>
      </c>
      <c r="I23" s="26" t="s">
        <v>27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29</v>
      </c>
      <c r="J24" s="24" t="str">
        <f>IF('Rekapitulace stavby'!AN20="","",'Rekapitulace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37</v>
      </c>
      <c r="L26" s="31"/>
    </row>
    <row r="27" spans="2:12" s="7" customFormat="1" ht="16.5" customHeight="1">
      <c r="B27" s="88"/>
      <c r="E27" s="199" t="s">
        <v>1</v>
      </c>
      <c r="F27" s="199"/>
      <c r="G27" s="199"/>
      <c r="H27" s="199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38</v>
      </c>
      <c r="J30" s="65">
        <f>ROUND(J120,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40</v>
      </c>
      <c r="I32" s="34" t="s">
        <v>39</v>
      </c>
      <c r="J32" s="34" t="s">
        <v>41</v>
      </c>
      <c r="L32" s="31"/>
    </row>
    <row r="33" spans="2:12" s="1" customFormat="1" ht="14.45" customHeight="1">
      <c r="B33" s="31"/>
      <c r="D33" s="54" t="s">
        <v>42</v>
      </c>
      <c r="E33" s="26" t="s">
        <v>43</v>
      </c>
      <c r="F33" s="90">
        <f>ROUND((SUM(BE120:BE152)),  2)</f>
        <v>0</v>
      </c>
      <c r="I33" s="91">
        <v>0.21</v>
      </c>
      <c r="J33" s="90">
        <f>ROUND(((SUM(BE120:BE152))*I33),  2)</f>
        <v>0</v>
      </c>
      <c r="L33" s="31"/>
    </row>
    <row r="34" spans="2:12" s="1" customFormat="1" ht="14.45" customHeight="1">
      <c r="B34" s="31"/>
      <c r="E34" s="26" t="s">
        <v>44</v>
      </c>
      <c r="F34" s="90">
        <f>ROUND((SUM(BF120:BF152)),  2)</f>
        <v>0</v>
      </c>
      <c r="I34" s="91">
        <v>0.12</v>
      </c>
      <c r="J34" s="90">
        <f>ROUND(((SUM(BF120:BF152))*I34),  2)</f>
        <v>0</v>
      </c>
      <c r="L34" s="31"/>
    </row>
    <row r="35" spans="2:12" s="1" customFormat="1" ht="14.45" hidden="1" customHeight="1">
      <c r="B35" s="31"/>
      <c r="E35" s="26" t="s">
        <v>45</v>
      </c>
      <c r="F35" s="90">
        <f>ROUND((SUM(BG120:BG152)),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46</v>
      </c>
      <c r="F36" s="90">
        <f>ROUND((SUM(BH120:BH152)),  2)</f>
        <v>0</v>
      </c>
      <c r="I36" s="91">
        <v>0.12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47</v>
      </c>
      <c r="F37" s="90">
        <f>ROUND((SUM(BI120:BI152)),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48</v>
      </c>
      <c r="E39" s="56"/>
      <c r="F39" s="56"/>
      <c r="G39" s="94" t="s">
        <v>49</v>
      </c>
      <c r="H39" s="95" t="s">
        <v>50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51</v>
      </c>
      <c r="E50" s="41"/>
      <c r="F50" s="41"/>
      <c r="G50" s="40" t="s">
        <v>52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53</v>
      </c>
      <c r="E61" s="33"/>
      <c r="F61" s="98" t="s">
        <v>54</v>
      </c>
      <c r="G61" s="42" t="s">
        <v>53</v>
      </c>
      <c r="H61" s="33"/>
      <c r="I61" s="33"/>
      <c r="J61" s="99" t="s">
        <v>54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55</v>
      </c>
      <c r="E65" s="41"/>
      <c r="F65" s="41"/>
      <c r="G65" s="40" t="s">
        <v>56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53</v>
      </c>
      <c r="E76" s="33"/>
      <c r="F76" s="98" t="s">
        <v>54</v>
      </c>
      <c r="G76" s="42" t="s">
        <v>53</v>
      </c>
      <c r="H76" s="33"/>
      <c r="I76" s="33"/>
      <c r="J76" s="99" t="s">
        <v>54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122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22" t="str">
        <f>E7</f>
        <v>Skládka TKO Štěpánovice - IV. etapa</v>
      </c>
      <c r="F85" s="223"/>
      <c r="G85" s="223"/>
      <c r="H85" s="223"/>
      <c r="L85" s="31"/>
    </row>
    <row r="86" spans="2:47" s="1" customFormat="1" ht="12" customHeight="1">
      <c r="B86" s="31"/>
      <c r="C86" s="26" t="s">
        <v>120</v>
      </c>
      <c r="L86" s="31"/>
    </row>
    <row r="87" spans="2:47" s="1" customFormat="1" ht="16.5" customHeight="1">
      <c r="B87" s="31"/>
      <c r="E87" s="188" t="str">
        <f>E9</f>
        <v>VON - Vedlejší a ostatní náklady</v>
      </c>
      <c r="F87" s="224"/>
      <c r="G87" s="224"/>
      <c r="H87" s="224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22</v>
      </c>
      <c r="F89" s="24" t="str">
        <f>F12</f>
        <v>k. ú. Štěpánovice u Klatov, k. ú. Dehtín</v>
      </c>
      <c r="I89" s="26" t="s">
        <v>24</v>
      </c>
      <c r="J89" s="51" t="str">
        <f>IF(J12="","",J12)</f>
        <v>25. 7. 2025</v>
      </c>
      <c r="L89" s="31"/>
    </row>
    <row r="90" spans="2:47" s="1" customFormat="1" ht="6.95" customHeight="1">
      <c r="B90" s="31"/>
      <c r="L90" s="31"/>
    </row>
    <row r="91" spans="2:47" s="1" customFormat="1" ht="40.15" customHeight="1">
      <c r="B91" s="31"/>
      <c r="C91" s="26" t="s">
        <v>26</v>
      </c>
      <c r="F91" s="24" t="str">
        <f>E15</f>
        <v>Město Klatovy, Nám. Míru 62/I, 339 01 Klatovy</v>
      </c>
      <c r="I91" s="26" t="s">
        <v>32</v>
      </c>
      <c r="J91" s="29" t="str">
        <f>E21</f>
        <v>INTERPROJEKT ODPADY s. r. o., Praha 6</v>
      </c>
      <c r="L91" s="31"/>
    </row>
    <row r="92" spans="2:47" s="1" customFormat="1" ht="15.2" customHeight="1">
      <c r="B92" s="31"/>
      <c r="C92" s="26" t="s">
        <v>30</v>
      </c>
      <c r="F92" s="24" t="str">
        <f>IF(E18="","",E18)</f>
        <v>Vyplň údaj</v>
      </c>
      <c r="I92" s="26" t="s">
        <v>35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123</v>
      </c>
      <c r="D94" s="92"/>
      <c r="E94" s="92"/>
      <c r="F94" s="92"/>
      <c r="G94" s="92"/>
      <c r="H94" s="92"/>
      <c r="I94" s="92"/>
      <c r="J94" s="101" t="s">
        <v>124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125</v>
      </c>
      <c r="J96" s="65">
        <f>J120</f>
        <v>0</v>
      </c>
      <c r="L96" s="31"/>
      <c r="AU96" s="16" t="s">
        <v>126</v>
      </c>
    </row>
    <row r="97" spans="2:12" s="8" customFormat="1" ht="24.95" customHeight="1">
      <c r="B97" s="103"/>
      <c r="D97" s="104" t="s">
        <v>1446</v>
      </c>
      <c r="E97" s="105"/>
      <c r="F97" s="105"/>
      <c r="G97" s="105"/>
      <c r="H97" s="105"/>
      <c r="I97" s="105"/>
      <c r="J97" s="106">
        <f>J121</f>
        <v>0</v>
      </c>
      <c r="L97" s="103"/>
    </row>
    <row r="98" spans="2:12" s="9" customFormat="1" ht="19.899999999999999" customHeight="1">
      <c r="B98" s="107"/>
      <c r="D98" s="108" t="s">
        <v>1447</v>
      </c>
      <c r="E98" s="109"/>
      <c r="F98" s="109"/>
      <c r="G98" s="109"/>
      <c r="H98" s="109"/>
      <c r="I98" s="109"/>
      <c r="J98" s="110">
        <f>J122</f>
        <v>0</v>
      </c>
      <c r="L98" s="107"/>
    </row>
    <row r="99" spans="2:12" s="9" customFormat="1" ht="19.899999999999999" customHeight="1">
      <c r="B99" s="107"/>
      <c r="D99" s="108" t="s">
        <v>1448</v>
      </c>
      <c r="E99" s="109"/>
      <c r="F99" s="109"/>
      <c r="G99" s="109"/>
      <c r="H99" s="109"/>
      <c r="I99" s="109"/>
      <c r="J99" s="110">
        <f>J135</f>
        <v>0</v>
      </c>
      <c r="L99" s="107"/>
    </row>
    <row r="100" spans="2:12" s="9" customFormat="1" ht="19.899999999999999" customHeight="1">
      <c r="B100" s="107"/>
      <c r="D100" s="108" t="s">
        <v>1449</v>
      </c>
      <c r="E100" s="109"/>
      <c r="F100" s="109"/>
      <c r="G100" s="109"/>
      <c r="H100" s="109"/>
      <c r="I100" s="109"/>
      <c r="J100" s="110">
        <f>J140</f>
        <v>0</v>
      </c>
      <c r="L100" s="107"/>
    </row>
    <row r="101" spans="2:12" s="1" customFormat="1" ht="21.75" customHeight="1">
      <c r="B101" s="31"/>
      <c r="L101" s="31"/>
    </row>
    <row r="102" spans="2:12" s="1" customFormat="1" ht="6.95" customHeight="1">
      <c r="B102" s="43"/>
      <c r="C102" s="44"/>
      <c r="D102" s="44"/>
      <c r="E102" s="44"/>
      <c r="F102" s="44"/>
      <c r="G102" s="44"/>
      <c r="H102" s="44"/>
      <c r="I102" s="44"/>
      <c r="J102" s="44"/>
      <c r="K102" s="44"/>
      <c r="L102" s="31"/>
    </row>
    <row r="106" spans="2:12" s="1" customFormat="1" ht="6.95" customHeight="1">
      <c r="B106" s="45"/>
      <c r="C106" s="46"/>
      <c r="D106" s="46"/>
      <c r="E106" s="46"/>
      <c r="F106" s="46"/>
      <c r="G106" s="46"/>
      <c r="H106" s="46"/>
      <c r="I106" s="46"/>
      <c r="J106" s="46"/>
      <c r="K106" s="46"/>
      <c r="L106" s="31"/>
    </row>
    <row r="107" spans="2:12" s="1" customFormat="1" ht="24.95" customHeight="1">
      <c r="B107" s="31"/>
      <c r="C107" s="20" t="s">
        <v>132</v>
      </c>
      <c r="L107" s="31"/>
    </row>
    <row r="108" spans="2:12" s="1" customFormat="1" ht="6.95" customHeight="1">
      <c r="B108" s="31"/>
      <c r="L108" s="31"/>
    </row>
    <row r="109" spans="2:12" s="1" customFormat="1" ht="12" customHeight="1">
      <c r="B109" s="31"/>
      <c r="C109" s="26" t="s">
        <v>16</v>
      </c>
      <c r="L109" s="31"/>
    </row>
    <row r="110" spans="2:12" s="1" customFormat="1" ht="16.5" customHeight="1">
      <c r="B110" s="31"/>
      <c r="E110" s="222" t="str">
        <f>E7</f>
        <v>Skládka TKO Štěpánovice - IV. etapa</v>
      </c>
      <c r="F110" s="223"/>
      <c r="G110" s="223"/>
      <c r="H110" s="223"/>
      <c r="L110" s="31"/>
    </row>
    <row r="111" spans="2:12" s="1" customFormat="1" ht="12" customHeight="1">
      <c r="B111" s="31"/>
      <c r="C111" s="26" t="s">
        <v>120</v>
      </c>
      <c r="L111" s="31"/>
    </row>
    <row r="112" spans="2:12" s="1" customFormat="1" ht="16.5" customHeight="1">
      <c r="B112" s="31"/>
      <c r="E112" s="188" t="str">
        <f>E9</f>
        <v>VON - Vedlejší a ostatní náklady</v>
      </c>
      <c r="F112" s="224"/>
      <c r="G112" s="224"/>
      <c r="H112" s="224"/>
      <c r="L112" s="31"/>
    </row>
    <row r="113" spans="2:65" s="1" customFormat="1" ht="6.95" customHeight="1">
      <c r="B113" s="31"/>
      <c r="L113" s="31"/>
    </row>
    <row r="114" spans="2:65" s="1" customFormat="1" ht="12" customHeight="1">
      <c r="B114" s="31"/>
      <c r="C114" s="26" t="s">
        <v>22</v>
      </c>
      <c r="F114" s="24" t="str">
        <f>F12</f>
        <v>k. ú. Štěpánovice u Klatov, k. ú. Dehtín</v>
      </c>
      <c r="I114" s="26" t="s">
        <v>24</v>
      </c>
      <c r="J114" s="51" t="str">
        <f>IF(J12="","",J12)</f>
        <v>25. 7. 2025</v>
      </c>
      <c r="L114" s="31"/>
    </row>
    <row r="115" spans="2:65" s="1" customFormat="1" ht="6.95" customHeight="1">
      <c r="B115" s="31"/>
      <c r="L115" s="31"/>
    </row>
    <row r="116" spans="2:65" s="1" customFormat="1" ht="40.15" customHeight="1">
      <c r="B116" s="31"/>
      <c r="C116" s="26" t="s">
        <v>26</v>
      </c>
      <c r="F116" s="24" t="str">
        <f>E15</f>
        <v>Město Klatovy, Nám. Míru 62/I, 339 01 Klatovy</v>
      </c>
      <c r="I116" s="26" t="s">
        <v>32</v>
      </c>
      <c r="J116" s="29" t="str">
        <f>E21</f>
        <v>INTERPROJEKT ODPADY s. r. o., Praha 6</v>
      </c>
      <c r="L116" s="31"/>
    </row>
    <row r="117" spans="2:65" s="1" customFormat="1" ht="15.2" customHeight="1">
      <c r="B117" s="31"/>
      <c r="C117" s="26" t="s">
        <v>30</v>
      </c>
      <c r="F117" s="24" t="str">
        <f>IF(E18="","",E18)</f>
        <v>Vyplň údaj</v>
      </c>
      <c r="I117" s="26" t="s">
        <v>35</v>
      </c>
      <c r="J117" s="29" t="str">
        <f>E24</f>
        <v xml:space="preserve"> </v>
      </c>
      <c r="L117" s="31"/>
    </row>
    <row r="118" spans="2:65" s="1" customFormat="1" ht="10.35" customHeight="1">
      <c r="B118" s="31"/>
      <c r="L118" s="31"/>
    </row>
    <row r="119" spans="2:65" s="10" customFormat="1" ht="29.25" customHeight="1">
      <c r="B119" s="111"/>
      <c r="C119" s="112" t="s">
        <v>133</v>
      </c>
      <c r="D119" s="113" t="s">
        <v>63</v>
      </c>
      <c r="E119" s="113" t="s">
        <v>59</v>
      </c>
      <c r="F119" s="113" t="s">
        <v>60</v>
      </c>
      <c r="G119" s="113" t="s">
        <v>134</v>
      </c>
      <c r="H119" s="113" t="s">
        <v>135</v>
      </c>
      <c r="I119" s="113" t="s">
        <v>136</v>
      </c>
      <c r="J119" s="113" t="s">
        <v>124</v>
      </c>
      <c r="K119" s="114" t="s">
        <v>137</v>
      </c>
      <c r="L119" s="111"/>
      <c r="M119" s="58" t="s">
        <v>1</v>
      </c>
      <c r="N119" s="59" t="s">
        <v>42</v>
      </c>
      <c r="O119" s="59" t="s">
        <v>138</v>
      </c>
      <c r="P119" s="59" t="s">
        <v>139</v>
      </c>
      <c r="Q119" s="59" t="s">
        <v>140</v>
      </c>
      <c r="R119" s="59" t="s">
        <v>141</v>
      </c>
      <c r="S119" s="59" t="s">
        <v>142</v>
      </c>
      <c r="T119" s="60" t="s">
        <v>143</v>
      </c>
    </row>
    <row r="120" spans="2:65" s="1" customFormat="1" ht="22.9" customHeight="1">
      <c r="B120" s="31"/>
      <c r="C120" s="63" t="s">
        <v>144</v>
      </c>
      <c r="J120" s="115">
        <f>BK120</f>
        <v>0</v>
      </c>
      <c r="L120" s="31"/>
      <c r="M120" s="61"/>
      <c r="N120" s="52"/>
      <c r="O120" s="52"/>
      <c r="P120" s="116">
        <f>P121</f>
        <v>0</v>
      </c>
      <c r="Q120" s="52"/>
      <c r="R120" s="116">
        <f>R121</f>
        <v>0</v>
      </c>
      <c r="S120" s="52"/>
      <c r="T120" s="117">
        <f>T121</f>
        <v>0</v>
      </c>
      <c r="AT120" s="16" t="s">
        <v>77</v>
      </c>
      <c r="AU120" s="16" t="s">
        <v>126</v>
      </c>
      <c r="BK120" s="118">
        <f>BK121</f>
        <v>0</v>
      </c>
    </row>
    <row r="121" spans="2:65" s="11" customFormat="1" ht="25.9" customHeight="1">
      <c r="B121" s="119"/>
      <c r="D121" s="120" t="s">
        <v>77</v>
      </c>
      <c r="E121" s="121" t="s">
        <v>1450</v>
      </c>
      <c r="F121" s="121" t="s">
        <v>1451</v>
      </c>
      <c r="I121" s="122"/>
      <c r="J121" s="123">
        <f>BK121</f>
        <v>0</v>
      </c>
      <c r="L121" s="119"/>
      <c r="M121" s="124"/>
      <c r="P121" s="125">
        <f>P122+P135+P140</f>
        <v>0</v>
      </c>
      <c r="R121" s="125">
        <f>R122+R135+R140</f>
        <v>0</v>
      </c>
      <c r="T121" s="126">
        <f>T122+T135+T140</f>
        <v>0</v>
      </c>
      <c r="AR121" s="120" t="s">
        <v>178</v>
      </c>
      <c r="AT121" s="127" t="s">
        <v>77</v>
      </c>
      <c r="AU121" s="127" t="s">
        <v>78</v>
      </c>
      <c r="AY121" s="120" t="s">
        <v>147</v>
      </c>
      <c r="BK121" s="128">
        <f>BK122+BK135+BK140</f>
        <v>0</v>
      </c>
    </row>
    <row r="122" spans="2:65" s="11" customFormat="1" ht="22.9" customHeight="1">
      <c r="B122" s="119"/>
      <c r="D122" s="120" t="s">
        <v>77</v>
      </c>
      <c r="E122" s="129" t="s">
        <v>1452</v>
      </c>
      <c r="F122" s="129" t="s">
        <v>1453</v>
      </c>
      <c r="I122" s="122"/>
      <c r="J122" s="130">
        <f>BK122</f>
        <v>0</v>
      </c>
      <c r="L122" s="119"/>
      <c r="M122" s="124"/>
      <c r="P122" s="125">
        <f>SUM(P123:P134)</f>
        <v>0</v>
      </c>
      <c r="R122" s="125">
        <f>SUM(R123:R134)</f>
        <v>0</v>
      </c>
      <c r="T122" s="126">
        <f>SUM(T123:T134)</f>
        <v>0</v>
      </c>
      <c r="AR122" s="120" t="s">
        <v>178</v>
      </c>
      <c r="AT122" s="127" t="s">
        <v>77</v>
      </c>
      <c r="AU122" s="127" t="s">
        <v>86</v>
      </c>
      <c r="AY122" s="120" t="s">
        <v>147</v>
      </c>
      <c r="BK122" s="128">
        <f>SUM(BK123:BK134)</f>
        <v>0</v>
      </c>
    </row>
    <row r="123" spans="2:65" s="1" customFormat="1" ht="16.5" customHeight="1">
      <c r="B123" s="31"/>
      <c r="C123" s="131" t="s">
        <v>86</v>
      </c>
      <c r="D123" s="131" t="s">
        <v>149</v>
      </c>
      <c r="E123" s="132" t="s">
        <v>1454</v>
      </c>
      <c r="F123" s="133" t="s">
        <v>1453</v>
      </c>
      <c r="G123" s="134" t="s">
        <v>1455</v>
      </c>
      <c r="H123" s="135">
        <v>1</v>
      </c>
      <c r="I123" s="136"/>
      <c r="J123" s="137">
        <f>ROUND(I123*H123,2)</f>
        <v>0</v>
      </c>
      <c r="K123" s="133" t="s">
        <v>153</v>
      </c>
      <c r="L123" s="31"/>
      <c r="M123" s="138" t="s">
        <v>1</v>
      </c>
      <c r="N123" s="139" t="s">
        <v>43</v>
      </c>
      <c r="P123" s="140">
        <f>O123*H123</f>
        <v>0</v>
      </c>
      <c r="Q123" s="140">
        <v>0</v>
      </c>
      <c r="R123" s="140">
        <f>Q123*H123</f>
        <v>0</v>
      </c>
      <c r="S123" s="140">
        <v>0</v>
      </c>
      <c r="T123" s="141">
        <f>S123*H123</f>
        <v>0</v>
      </c>
      <c r="AR123" s="142" t="s">
        <v>1456</v>
      </c>
      <c r="AT123" s="142" t="s">
        <v>149</v>
      </c>
      <c r="AU123" s="142" t="s">
        <v>88</v>
      </c>
      <c r="AY123" s="16" t="s">
        <v>147</v>
      </c>
      <c r="BE123" s="143">
        <f>IF(N123="základní",J123,0)</f>
        <v>0</v>
      </c>
      <c r="BF123" s="143">
        <f>IF(N123="snížená",J123,0)</f>
        <v>0</v>
      </c>
      <c r="BG123" s="143">
        <f>IF(N123="zákl. přenesená",J123,0)</f>
        <v>0</v>
      </c>
      <c r="BH123" s="143">
        <f>IF(N123="sníž. přenesená",J123,0)</f>
        <v>0</v>
      </c>
      <c r="BI123" s="143">
        <f>IF(N123="nulová",J123,0)</f>
        <v>0</v>
      </c>
      <c r="BJ123" s="16" t="s">
        <v>86</v>
      </c>
      <c r="BK123" s="143">
        <f>ROUND(I123*H123,2)</f>
        <v>0</v>
      </c>
      <c r="BL123" s="16" t="s">
        <v>1456</v>
      </c>
      <c r="BM123" s="142" t="s">
        <v>1457</v>
      </c>
    </row>
    <row r="124" spans="2:65" s="1" customFormat="1" ht="11.25">
      <c r="B124" s="31"/>
      <c r="D124" s="144" t="s">
        <v>156</v>
      </c>
      <c r="F124" s="145" t="s">
        <v>1453</v>
      </c>
      <c r="I124" s="146"/>
      <c r="L124" s="31"/>
      <c r="M124" s="147"/>
      <c r="T124" s="55"/>
      <c r="AT124" s="16" t="s">
        <v>156</v>
      </c>
      <c r="AU124" s="16" t="s">
        <v>88</v>
      </c>
    </row>
    <row r="125" spans="2:65" s="12" customFormat="1" ht="11.25">
      <c r="B125" s="148"/>
      <c r="D125" s="144" t="s">
        <v>158</v>
      </c>
      <c r="E125" s="149" t="s">
        <v>1</v>
      </c>
      <c r="F125" s="150" t="s">
        <v>86</v>
      </c>
      <c r="H125" s="151">
        <v>1</v>
      </c>
      <c r="I125" s="152"/>
      <c r="L125" s="148"/>
      <c r="M125" s="153"/>
      <c r="T125" s="154"/>
      <c r="AT125" s="149" t="s">
        <v>158</v>
      </c>
      <c r="AU125" s="149" t="s">
        <v>88</v>
      </c>
      <c r="AV125" s="12" t="s">
        <v>88</v>
      </c>
      <c r="AW125" s="12" t="s">
        <v>34</v>
      </c>
      <c r="AX125" s="12" t="s">
        <v>78</v>
      </c>
      <c r="AY125" s="149" t="s">
        <v>147</v>
      </c>
    </row>
    <row r="126" spans="2:65" s="13" customFormat="1" ht="11.25">
      <c r="B126" s="155"/>
      <c r="D126" s="144" t="s">
        <v>158</v>
      </c>
      <c r="E126" s="156" t="s">
        <v>1</v>
      </c>
      <c r="F126" s="157" t="s">
        <v>160</v>
      </c>
      <c r="H126" s="158">
        <v>1</v>
      </c>
      <c r="I126" s="159"/>
      <c r="L126" s="155"/>
      <c r="M126" s="160"/>
      <c r="T126" s="161"/>
      <c r="AT126" s="156" t="s">
        <v>158</v>
      </c>
      <c r="AU126" s="156" t="s">
        <v>88</v>
      </c>
      <c r="AV126" s="13" t="s">
        <v>154</v>
      </c>
      <c r="AW126" s="13" t="s">
        <v>34</v>
      </c>
      <c r="AX126" s="13" t="s">
        <v>86</v>
      </c>
      <c r="AY126" s="156" t="s">
        <v>147</v>
      </c>
    </row>
    <row r="127" spans="2:65" s="1" customFormat="1" ht="16.5" customHeight="1">
      <c r="B127" s="31"/>
      <c r="C127" s="131" t="s">
        <v>88</v>
      </c>
      <c r="D127" s="131" t="s">
        <v>149</v>
      </c>
      <c r="E127" s="132" t="s">
        <v>1458</v>
      </c>
      <c r="F127" s="133" t="s">
        <v>1459</v>
      </c>
      <c r="G127" s="134" t="s">
        <v>1455</v>
      </c>
      <c r="H127" s="135">
        <v>1</v>
      </c>
      <c r="I127" s="136"/>
      <c r="J127" s="137">
        <f>ROUND(I127*H127,2)</f>
        <v>0</v>
      </c>
      <c r="K127" s="133" t="s">
        <v>153</v>
      </c>
      <c r="L127" s="31"/>
      <c r="M127" s="138" t="s">
        <v>1</v>
      </c>
      <c r="N127" s="139" t="s">
        <v>43</v>
      </c>
      <c r="P127" s="140">
        <f>O127*H127</f>
        <v>0</v>
      </c>
      <c r="Q127" s="140">
        <v>0</v>
      </c>
      <c r="R127" s="140">
        <f>Q127*H127</f>
        <v>0</v>
      </c>
      <c r="S127" s="140">
        <v>0</v>
      </c>
      <c r="T127" s="141">
        <f>S127*H127</f>
        <v>0</v>
      </c>
      <c r="AR127" s="142" t="s">
        <v>1456</v>
      </c>
      <c r="AT127" s="142" t="s">
        <v>149</v>
      </c>
      <c r="AU127" s="142" t="s">
        <v>88</v>
      </c>
      <c r="AY127" s="16" t="s">
        <v>147</v>
      </c>
      <c r="BE127" s="143">
        <f>IF(N127="základní",J127,0)</f>
        <v>0</v>
      </c>
      <c r="BF127" s="143">
        <f>IF(N127="snížená",J127,0)</f>
        <v>0</v>
      </c>
      <c r="BG127" s="143">
        <f>IF(N127="zákl. přenesená",J127,0)</f>
        <v>0</v>
      </c>
      <c r="BH127" s="143">
        <f>IF(N127="sníž. přenesená",J127,0)</f>
        <v>0</v>
      </c>
      <c r="BI127" s="143">
        <f>IF(N127="nulová",J127,0)</f>
        <v>0</v>
      </c>
      <c r="BJ127" s="16" t="s">
        <v>86</v>
      </c>
      <c r="BK127" s="143">
        <f>ROUND(I127*H127,2)</f>
        <v>0</v>
      </c>
      <c r="BL127" s="16" t="s">
        <v>1456</v>
      </c>
      <c r="BM127" s="142" t="s">
        <v>1460</v>
      </c>
    </row>
    <row r="128" spans="2:65" s="1" customFormat="1" ht="11.25">
      <c r="B128" s="31"/>
      <c r="D128" s="144" t="s">
        <v>156</v>
      </c>
      <c r="F128" s="145" t="s">
        <v>1459</v>
      </c>
      <c r="I128" s="146"/>
      <c r="L128" s="31"/>
      <c r="M128" s="147"/>
      <c r="T128" s="55"/>
      <c r="AT128" s="16" t="s">
        <v>156</v>
      </c>
      <c r="AU128" s="16" t="s">
        <v>88</v>
      </c>
    </row>
    <row r="129" spans="2:65" s="12" customFormat="1" ht="11.25">
      <c r="B129" s="148"/>
      <c r="D129" s="144" t="s">
        <v>158</v>
      </c>
      <c r="E129" s="149" t="s">
        <v>1</v>
      </c>
      <c r="F129" s="150" t="s">
        <v>86</v>
      </c>
      <c r="H129" s="151">
        <v>1</v>
      </c>
      <c r="I129" s="152"/>
      <c r="L129" s="148"/>
      <c r="M129" s="153"/>
      <c r="T129" s="154"/>
      <c r="AT129" s="149" t="s">
        <v>158</v>
      </c>
      <c r="AU129" s="149" t="s">
        <v>88</v>
      </c>
      <c r="AV129" s="12" t="s">
        <v>88</v>
      </c>
      <c r="AW129" s="12" t="s">
        <v>34</v>
      </c>
      <c r="AX129" s="12" t="s">
        <v>78</v>
      </c>
      <c r="AY129" s="149" t="s">
        <v>147</v>
      </c>
    </row>
    <row r="130" spans="2:65" s="13" customFormat="1" ht="11.25">
      <c r="B130" s="155"/>
      <c r="D130" s="144" t="s">
        <v>158</v>
      </c>
      <c r="E130" s="156" t="s">
        <v>1</v>
      </c>
      <c r="F130" s="157" t="s">
        <v>160</v>
      </c>
      <c r="H130" s="158">
        <v>1</v>
      </c>
      <c r="I130" s="159"/>
      <c r="L130" s="155"/>
      <c r="M130" s="160"/>
      <c r="T130" s="161"/>
      <c r="AT130" s="156" t="s">
        <v>158</v>
      </c>
      <c r="AU130" s="156" t="s">
        <v>88</v>
      </c>
      <c r="AV130" s="13" t="s">
        <v>154</v>
      </c>
      <c r="AW130" s="13" t="s">
        <v>34</v>
      </c>
      <c r="AX130" s="13" t="s">
        <v>86</v>
      </c>
      <c r="AY130" s="156" t="s">
        <v>147</v>
      </c>
    </row>
    <row r="131" spans="2:65" s="1" customFormat="1" ht="16.5" customHeight="1">
      <c r="B131" s="31"/>
      <c r="C131" s="131" t="s">
        <v>166</v>
      </c>
      <c r="D131" s="131" t="s">
        <v>149</v>
      </c>
      <c r="E131" s="132" t="s">
        <v>1461</v>
      </c>
      <c r="F131" s="133" t="s">
        <v>1462</v>
      </c>
      <c r="G131" s="134" t="s">
        <v>1455</v>
      </c>
      <c r="H131" s="135">
        <v>1</v>
      </c>
      <c r="I131" s="136"/>
      <c r="J131" s="137">
        <f>ROUND(I131*H131,2)</f>
        <v>0</v>
      </c>
      <c r="K131" s="133" t="s">
        <v>153</v>
      </c>
      <c r="L131" s="31"/>
      <c r="M131" s="138" t="s">
        <v>1</v>
      </c>
      <c r="N131" s="139" t="s">
        <v>43</v>
      </c>
      <c r="P131" s="140">
        <f>O131*H131</f>
        <v>0</v>
      </c>
      <c r="Q131" s="140">
        <v>0</v>
      </c>
      <c r="R131" s="140">
        <f>Q131*H131</f>
        <v>0</v>
      </c>
      <c r="S131" s="140">
        <v>0</v>
      </c>
      <c r="T131" s="141">
        <f>S131*H131</f>
        <v>0</v>
      </c>
      <c r="AR131" s="142" t="s">
        <v>1456</v>
      </c>
      <c r="AT131" s="142" t="s">
        <v>149</v>
      </c>
      <c r="AU131" s="142" t="s">
        <v>88</v>
      </c>
      <c r="AY131" s="16" t="s">
        <v>147</v>
      </c>
      <c r="BE131" s="143">
        <f>IF(N131="základní",J131,0)</f>
        <v>0</v>
      </c>
      <c r="BF131" s="143">
        <f>IF(N131="snížená",J131,0)</f>
        <v>0</v>
      </c>
      <c r="BG131" s="143">
        <f>IF(N131="zákl. přenesená",J131,0)</f>
        <v>0</v>
      </c>
      <c r="BH131" s="143">
        <f>IF(N131="sníž. přenesená",J131,0)</f>
        <v>0</v>
      </c>
      <c r="BI131" s="143">
        <f>IF(N131="nulová",J131,0)</f>
        <v>0</v>
      </c>
      <c r="BJ131" s="16" t="s">
        <v>86</v>
      </c>
      <c r="BK131" s="143">
        <f>ROUND(I131*H131,2)</f>
        <v>0</v>
      </c>
      <c r="BL131" s="16" t="s">
        <v>1456</v>
      </c>
      <c r="BM131" s="142" t="s">
        <v>1463</v>
      </c>
    </row>
    <row r="132" spans="2:65" s="1" customFormat="1" ht="11.25">
      <c r="B132" s="31"/>
      <c r="D132" s="144" t="s">
        <v>156</v>
      </c>
      <c r="F132" s="145" t="s">
        <v>1462</v>
      </c>
      <c r="I132" s="146"/>
      <c r="L132" s="31"/>
      <c r="M132" s="147"/>
      <c r="T132" s="55"/>
      <c r="AT132" s="16" t="s">
        <v>156</v>
      </c>
      <c r="AU132" s="16" t="s">
        <v>88</v>
      </c>
    </row>
    <row r="133" spans="2:65" s="12" customFormat="1" ht="11.25">
      <c r="B133" s="148"/>
      <c r="D133" s="144" t="s">
        <v>158</v>
      </c>
      <c r="E133" s="149" t="s">
        <v>1</v>
      </c>
      <c r="F133" s="150" t="s">
        <v>86</v>
      </c>
      <c r="H133" s="151">
        <v>1</v>
      </c>
      <c r="I133" s="152"/>
      <c r="L133" s="148"/>
      <c r="M133" s="153"/>
      <c r="T133" s="154"/>
      <c r="AT133" s="149" t="s">
        <v>158</v>
      </c>
      <c r="AU133" s="149" t="s">
        <v>88</v>
      </c>
      <c r="AV133" s="12" t="s">
        <v>88</v>
      </c>
      <c r="AW133" s="12" t="s">
        <v>34</v>
      </c>
      <c r="AX133" s="12" t="s">
        <v>78</v>
      </c>
      <c r="AY133" s="149" t="s">
        <v>147</v>
      </c>
    </row>
    <row r="134" spans="2:65" s="13" customFormat="1" ht="11.25">
      <c r="B134" s="155"/>
      <c r="D134" s="144" t="s">
        <v>158</v>
      </c>
      <c r="E134" s="156" t="s">
        <v>1</v>
      </c>
      <c r="F134" s="157" t="s">
        <v>160</v>
      </c>
      <c r="H134" s="158">
        <v>1</v>
      </c>
      <c r="I134" s="159"/>
      <c r="L134" s="155"/>
      <c r="M134" s="160"/>
      <c r="T134" s="161"/>
      <c r="AT134" s="156" t="s">
        <v>158</v>
      </c>
      <c r="AU134" s="156" t="s">
        <v>88</v>
      </c>
      <c r="AV134" s="13" t="s">
        <v>154</v>
      </c>
      <c r="AW134" s="13" t="s">
        <v>34</v>
      </c>
      <c r="AX134" s="13" t="s">
        <v>86</v>
      </c>
      <c r="AY134" s="156" t="s">
        <v>147</v>
      </c>
    </row>
    <row r="135" spans="2:65" s="11" customFormat="1" ht="22.9" customHeight="1">
      <c r="B135" s="119"/>
      <c r="D135" s="120" t="s">
        <v>77</v>
      </c>
      <c r="E135" s="129" t="s">
        <v>1464</v>
      </c>
      <c r="F135" s="129" t="s">
        <v>1465</v>
      </c>
      <c r="I135" s="122"/>
      <c r="J135" s="130">
        <f>BK135</f>
        <v>0</v>
      </c>
      <c r="L135" s="119"/>
      <c r="M135" s="124"/>
      <c r="P135" s="125">
        <f>SUM(P136:P139)</f>
        <v>0</v>
      </c>
      <c r="R135" s="125">
        <f>SUM(R136:R139)</f>
        <v>0</v>
      </c>
      <c r="T135" s="126">
        <f>SUM(T136:T139)</f>
        <v>0</v>
      </c>
      <c r="AR135" s="120" t="s">
        <v>178</v>
      </c>
      <c r="AT135" s="127" t="s">
        <v>77</v>
      </c>
      <c r="AU135" s="127" t="s">
        <v>86</v>
      </c>
      <c r="AY135" s="120" t="s">
        <v>147</v>
      </c>
      <c r="BK135" s="128">
        <f>SUM(BK136:BK139)</f>
        <v>0</v>
      </c>
    </row>
    <row r="136" spans="2:65" s="1" customFormat="1" ht="16.5" customHeight="1">
      <c r="B136" s="31"/>
      <c r="C136" s="131" t="s">
        <v>154</v>
      </c>
      <c r="D136" s="131" t="s">
        <v>149</v>
      </c>
      <c r="E136" s="132" t="s">
        <v>1466</v>
      </c>
      <c r="F136" s="133" t="s">
        <v>1465</v>
      </c>
      <c r="G136" s="134" t="s">
        <v>1455</v>
      </c>
      <c r="H136" s="135">
        <v>1</v>
      </c>
      <c r="I136" s="136"/>
      <c r="J136" s="137">
        <f>ROUND(I136*H136,2)</f>
        <v>0</v>
      </c>
      <c r="K136" s="133" t="s">
        <v>153</v>
      </c>
      <c r="L136" s="31"/>
      <c r="M136" s="138" t="s">
        <v>1</v>
      </c>
      <c r="N136" s="139" t="s">
        <v>43</v>
      </c>
      <c r="P136" s="140">
        <f>O136*H136</f>
        <v>0</v>
      </c>
      <c r="Q136" s="140">
        <v>0</v>
      </c>
      <c r="R136" s="140">
        <f>Q136*H136</f>
        <v>0</v>
      </c>
      <c r="S136" s="140">
        <v>0</v>
      </c>
      <c r="T136" s="141">
        <f>S136*H136</f>
        <v>0</v>
      </c>
      <c r="AR136" s="142" t="s">
        <v>1456</v>
      </c>
      <c r="AT136" s="142" t="s">
        <v>149</v>
      </c>
      <c r="AU136" s="142" t="s">
        <v>88</v>
      </c>
      <c r="AY136" s="16" t="s">
        <v>147</v>
      </c>
      <c r="BE136" s="143">
        <f>IF(N136="základní",J136,0)</f>
        <v>0</v>
      </c>
      <c r="BF136" s="143">
        <f>IF(N136="snížená",J136,0)</f>
        <v>0</v>
      </c>
      <c r="BG136" s="143">
        <f>IF(N136="zákl. přenesená",J136,0)</f>
        <v>0</v>
      </c>
      <c r="BH136" s="143">
        <f>IF(N136="sníž. přenesená",J136,0)</f>
        <v>0</v>
      </c>
      <c r="BI136" s="143">
        <f>IF(N136="nulová",J136,0)</f>
        <v>0</v>
      </c>
      <c r="BJ136" s="16" t="s">
        <v>86</v>
      </c>
      <c r="BK136" s="143">
        <f>ROUND(I136*H136,2)</f>
        <v>0</v>
      </c>
      <c r="BL136" s="16" t="s">
        <v>1456</v>
      </c>
      <c r="BM136" s="142" t="s">
        <v>1467</v>
      </c>
    </row>
    <row r="137" spans="2:65" s="1" customFormat="1" ht="11.25">
      <c r="B137" s="31"/>
      <c r="D137" s="144" t="s">
        <v>156</v>
      </c>
      <c r="F137" s="145" t="s">
        <v>1465</v>
      </c>
      <c r="I137" s="146"/>
      <c r="L137" s="31"/>
      <c r="M137" s="147"/>
      <c r="T137" s="55"/>
      <c r="AT137" s="16" t="s">
        <v>156</v>
      </c>
      <c r="AU137" s="16" t="s">
        <v>88</v>
      </c>
    </row>
    <row r="138" spans="2:65" s="12" customFormat="1" ht="11.25">
      <c r="B138" s="148"/>
      <c r="D138" s="144" t="s">
        <v>158</v>
      </c>
      <c r="E138" s="149" t="s">
        <v>1</v>
      </c>
      <c r="F138" s="150" t="s">
        <v>86</v>
      </c>
      <c r="H138" s="151">
        <v>1</v>
      </c>
      <c r="I138" s="152"/>
      <c r="L138" s="148"/>
      <c r="M138" s="153"/>
      <c r="T138" s="154"/>
      <c r="AT138" s="149" t="s">
        <v>158</v>
      </c>
      <c r="AU138" s="149" t="s">
        <v>88</v>
      </c>
      <c r="AV138" s="12" t="s">
        <v>88</v>
      </c>
      <c r="AW138" s="12" t="s">
        <v>34</v>
      </c>
      <c r="AX138" s="12" t="s">
        <v>78</v>
      </c>
      <c r="AY138" s="149" t="s">
        <v>147</v>
      </c>
    </row>
    <row r="139" spans="2:65" s="13" customFormat="1" ht="11.25">
      <c r="B139" s="155"/>
      <c r="D139" s="144" t="s">
        <v>158</v>
      </c>
      <c r="E139" s="156" t="s">
        <v>1</v>
      </c>
      <c r="F139" s="157" t="s">
        <v>160</v>
      </c>
      <c r="H139" s="158">
        <v>1</v>
      </c>
      <c r="I139" s="159"/>
      <c r="L139" s="155"/>
      <c r="M139" s="160"/>
      <c r="T139" s="161"/>
      <c r="AT139" s="156" t="s">
        <v>158</v>
      </c>
      <c r="AU139" s="156" t="s">
        <v>88</v>
      </c>
      <c r="AV139" s="13" t="s">
        <v>154</v>
      </c>
      <c r="AW139" s="13" t="s">
        <v>34</v>
      </c>
      <c r="AX139" s="13" t="s">
        <v>86</v>
      </c>
      <c r="AY139" s="156" t="s">
        <v>147</v>
      </c>
    </row>
    <row r="140" spans="2:65" s="11" customFormat="1" ht="22.9" customHeight="1">
      <c r="B140" s="119"/>
      <c r="D140" s="120" t="s">
        <v>77</v>
      </c>
      <c r="E140" s="129" t="s">
        <v>1468</v>
      </c>
      <c r="F140" s="129" t="s">
        <v>1469</v>
      </c>
      <c r="I140" s="122"/>
      <c r="J140" s="130">
        <f>BK140</f>
        <v>0</v>
      </c>
      <c r="L140" s="119"/>
      <c r="M140" s="124"/>
      <c r="P140" s="125">
        <f>SUM(P141:P152)</f>
        <v>0</v>
      </c>
      <c r="R140" s="125">
        <f>SUM(R141:R152)</f>
        <v>0</v>
      </c>
      <c r="T140" s="126">
        <f>SUM(T141:T152)</f>
        <v>0</v>
      </c>
      <c r="AR140" s="120" t="s">
        <v>178</v>
      </c>
      <c r="AT140" s="127" t="s">
        <v>77</v>
      </c>
      <c r="AU140" s="127" t="s">
        <v>86</v>
      </c>
      <c r="AY140" s="120" t="s">
        <v>147</v>
      </c>
      <c r="BK140" s="128">
        <f>SUM(BK141:BK152)</f>
        <v>0</v>
      </c>
    </row>
    <row r="141" spans="2:65" s="1" customFormat="1" ht="16.5" customHeight="1">
      <c r="B141" s="31"/>
      <c r="C141" s="131" t="s">
        <v>178</v>
      </c>
      <c r="D141" s="131" t="s">
        <v>149</v>
      </c>
      <c r="E141" s="132" t="s">
        <v>1470</v>
      </c>
      <c r="F141" s="133" t="s">
        <v>1471</v>
      </c>
      <c r="G141" s="134" t="s">
        <v>1455</v>
      </c>
      <c r="H141" s="135">
        <v>1</v>
      </c>
      <c r="I141" s="136"/>
      <c r="J141" s="137">
        <f>ROUND(I141*H141,2)</f>
        <v>0</v>
      </c>
      <c r="K141" s="133" t="s">
        <v>153</v>
      </c>
      <c r="L141" s="31"/>
      <c r="M141" s="138" t="s">
        <v>1</v>
      </c>
      <c r="N141" s="139" t="s">
        <v>43</v>
      </c>
      <c r="P141" s="140">
        <f>O141*H141</f>
        <v>0</v>
      </c>
      <c r="Q141" s="140">
        <v>0</v>
      </c>
      <c r="R141" s="140">
        <f>Q141*H141</f>
        <v>0</v>
      </c>
      <c r="S141" s="140">
        <v>0</v>
      </c>
      <c r="T141" s="141">
        <f>S141*H141</f>
        <v>0</v>
      </c>
      <c r="AR141" s="142" t="s">
        <v>1456</v>
      </c>
      <c r="AT141" s="142" t="s">
        <v>149</v>
      </c>
      <c r="AU141" s="142" t="s">
        <v>88</v>
      </c>
      <c r="AY141" s="16" t="s">
        <v>147</v>
      </c>
      <c r="BE141" s="143">
        <f>IF(N141="základní",J141,0)</f>
        <v>0</v>
      </c>
      <c r="BF141" s="143">
        <f>IF(N141="snížená",J141,0)</f>
        <v>0</v>
      </c>
      <c r="BG141" s="143">
        <f>IF(N141="zákl. přenesená",J141,0)</f>
        <v>0</v>
      </c>
      <c r="BH141" s="143">
        <f>IF(N141="sníž. přenesená",J141,0)</f>
        <v>0</v>
      </c>
      <c r="BI141" s="143">
        <f>IF(N141="nulová",J141,0)</f>
        <v>0</v>
      </c>
      <c r="BJ141" s="16" t="s">
        <v>86</v>
      </c>
      <c r="BK141" s="143">
        <f>ROUND(I141*H141,2)</f>
        <v>0</v>
      </c>
      <c r="BL141" s="16" t="s">
        <v>1456</v>
      </c>
      <c r="BM141" s="142" t="s">
        <v>1472</v>
      </c>
    </row>
    <row r="142" spans="2:65" s="1" customFormat="1" ht="11.25">
      <c r="B142" s="31"/>
      <c r="D142" s="144" t="s">
        <v>156</v>
      </c>
      <c r="F142" s="145" t="s">
        <v>1471</v>
      </c>
      <c r="I142" s="146"/>
      <c r="L142" s="31"/>
      <c r="M142" s="147"/>
      <c r="T142" s="55"/>
      <c r="AT142" s="16" t="s">
        <v>156</v>
      </c>
      <c r="AU142" s="16" t="s">
        <v>88</v>
      </c>
    </row>
    <row r="143" spans="2:65" s="12" customFormat="1" ht="11.25">
      <c r="B143" s="148"/>
      <c r="D143" s="144" t="s">
        <v>158</v>
      </c>
      <c r="E143" s="149" t="s">
        <v>1</v>
      </c>
      <c r="F143" s="150" t="s">
        <v>86</v>
      </c>
      <c r="H143" s="151">
        <v>1</v>
      </c>
      <c r="I143" s="152"/>
      <c r="L143" s="148"/>
      <c r="M143" s="153"/>
      <c r="T143" s="154"/>
      <c r="AT143" s="149" t="s">
        <v>158</v>
      </c>
      <c r="AU143" s="149" t="s">
        <v>88</v>
      </c>
      <c r="AV143" s="12" t="s">
        <v>88</v>
      </c>
      <c r="AW143" s="12" t="s">
        <v>34</v>
      </c>
      <c r="AX143" s="12" t="s">
        <v>78</v>
      </c>
      <c r="AY143" s="149" t="s">
        <v>147</v>
      </c>
    </row>
    <row r="144" spans="2:65" s="13" customFormat="1" ht="11.25">
      <c r="B144" s="155"/>
      <c r="D144" s="144" t="s">
        <v>158</v>
      </c>
      <c r="E144" s="156" t="s">
        <v>1</v>
      </c>
      <c r="F144" s="157" t="s">
        <v>160</v>
      </c>
      <c r="H144" s="158">
        <v>1</v>
      </c>
      <c r="I144" s="159"/>
      <c r="L144" s="155"/>
      <c r="M144" s="160"/>
      <c r="T144" s="161"/>
      <c r="AT144" s="156" t="s">
        <v>158</v>
      </c>
      <c r="AU144" s="156" t="s">
        <v>88</v>
      </c>
      <c r="AV144" s="13" t="s">
        <v>154</v>
      </c>
      <c r="AW144" s="13" t="s">
        <v>34</v>
      </c>
      <c r="AX144" s="13" t="s">
        <v>86</v>
      </c>
      <c r="AY144" s="156" t="s">
        <v>147</v>
      </c>
    </row>
    <row r="145" spans="2:65" s="1" customFormat="1" ht="16.5" customHeight="1">
      <c r="B145" s="31"/>
      <c r="C145" s="131" t="s">
        <v>184</v>
      </c>
      <c r="D145" s="131" t="s">
        <v>149</v>
      </c>
      <c r="E145" s="132" t="s">
        <v>1473</v>
      </c>
      <c r="F145" s="133" t="s">
        <v>1474</v>
      </c>
      <c r="G145" s="134" t="s">
        <v>1455</v>
      </c>
      <c r="H145" s="135">
        <v>1</v>
      </c>
      <c r="I145" s="136"/>
      <c r="J145" s="137">
        <f>ROUND(I145*H145,2)</f>
        <v>0</v>
      </c>
      <c r="K145" s="133" t="s">
        <v>153</v>
      </c>
      <c r="L145" s="31"/>
      <c r="M145" s="138" t="s">
        <v>1</v>
      </c>
      <c r="N145" s="139" t="s">
        <v>43</v>
      </c>
      <c r="P145" s="140">
        <f>O145*H145</f>
        <v>0</v>
      </c>
      <c r="Q145" s="140">
        <v>0</v>
      </c>
      <c r="R145" s="140">
        <f>Q145*H145</f>
        <v>0</v>
      </c>
      <c r="S145" s="140">
        <v>0</v>
      </c>
      <c r="T145" s="141">
        <f>S145*H145</f>
        <v>0</v>
      </c>
      <c r="AR145" s="142" t="s">
        <v>1456</v>
      </c>
      <c r="AT145" s="142" t="s">
        <v>149</v>
      </c>
      <c r="AU145" s="142" t="s">
        <v>88</v>
      </c>
      <c r="AY145" s="16" t="s">
        <v>147</v>
      </c>
      <c r="BE145" s="143">
        <f>IF(N145="základní",J145,0)</f>
        <v>0</v>
      </c>
      <c r="BF145" s="143">
        <f>IF(N145="snížená",J145,0)</f>
        <v>0</v>
      </c>
      <c r="BG145" s="143">
        <f>IF(N145="zákl. přenesená",J145,0)</f>
        <v>0</v>
      </c>
      <c r="BH145" s="143">
        <f>IF(N145="sníž. přenesená",J145,0)</f>
        <v>0</v>
      </c>
      <c r="BI145" s="143">
        <f>IF(N145="nulová",J145,0)</f>
        <v>0</v>
      </c>
      <c r="BJ145" s="16" t="s">
        <v>86</v>
      </c>
      <c r="BK145" s="143">
        <f>ROUND(I145*H145,2)</f>
        <v>0</v>
      </c>
      <c r="BL145" s="16" t="s">
        <v>1456</v>
      </c>
      <c r="BM145" s="142" t="s">
        <v>1475</v>
      </c>
    </row>
    <row r="146" spans="2:65" s="1" customFormat="1" ht="11.25">
      <c r="B146" s="31"/>
      <c r="D146" s="144" t="s">
        <v>156</v>
      </c>
      <c r="F146" s="145" t="s">
        <v>1474</v>
      </c>
      <c r="I146" s="146"/>
      <c r="L146" s="31"/>
      <c r="M146" s="147"/>
      <c r="T146" s="55"/>
      <c r="AT146" s="16" t="s">
        <v>156</v>
      </c>
      <c r="AU146" s="16" t="s">
        <v>88</v>
      </c>
    </row>
    <row r="147" spans="2:65" s="12" customFormat="1" ht="11.25">
      <c r="B147" s="148"/>
      <c r="D147" s="144" t="s">
        <v>158</v>
      </c>
      <c r="E147" s="149" t="s">
        <v>1</v>
      </c>
      <c r="F147" s="150" t="s">
        <v>86</v>
      </c>
      <c r="H147" s="151">
        <v>1</v>
      </c>
      <c r="I147" s="152"/>
      <c r="L147" s="148"/>
      <c r="M147" s="153"/>
      <c r="T147" s="154"/>
      <c r="AT147" s="149" t="s">
        <v>158</v>
      </c>
      <c r="AU147" s="149" t="s">
        <v>88</v>
      </c>
      <c r="AV147" s="12" t="s">
        <v>88</v>
      </c>
      <c r="AW147" s="12" t="s">
        <v>34</v>
      </c>
      <c r="AX147" s="12" t="s">
        <v>78</v>
      </c>
      <c r="AY147" s="149" t="s">
        <v>147</v>
      </c>
    </row>
    <row r="148" spans="2:65" s="14" customFormat="1" ht="11.25">
      <c r="B148" s="162"/>
      <c r="D148" s="144" t="s">
        <v>158</v>
      </c>
      <c r="E148" s="163" t="s">
        <v>1</v>
      </c>
      <c r="F148" s="164" t="s">
        <v>1476</v>
      </c>
      <c r="H148" s="163" t="s">
        <v>1</v>
      </c>
      <c r="I148" s="165"/>
      <c r="L148" s="162"/>
      <c r="M148" s="166"/>
      <c r="T148" s="167"/>
      <c r="AT148" s="163" t="s">
        <v>158</v>
      </c>
      <c r="AU148" s="163" t="s">
        <v>88</v>
      </c>
      <c r="AV148" s="14" t="s">
        <v>86</v>
      </c>
      <c r="AW148" s="14" t="s">
        <v>34</v>
      </c>
      <c r="AX148" s="14" t="s">
        <v>78</v>
      </c>
      <c r="AY148" s="163" t="s">
        <v>147</v>
      </c>
    </row>
    <row r="149" spans="2:65" s="14" customFormat="1" ht="22.5">
      <c r="B149" s="162"/>
      <c r="D149" s="144" t="s">
        <v>158</v>
      </c>
      <c r="E149" s="163" t="s">
        <v>1</v>
      </c>
      <c r="F149" s="164" t="s">
        <v>1477</v>
      </c>
      <c r="H149" s="163" t="s">
        <v>1</v>
      </c>
      <c r="I149" s="165"/>
      <c r="L149" s="162"/>
      <c r="M149" s="166"/>
      <c r="T149" s="167"/>
      <c r="AT149" s="163" t="s">
        <v>158</v>
      </c>
      <c r="AU149" s="163" t="s">
        <v>88</v>
      </c>
      <c r="AV149" s="14" t="s">
        <v>86</v>
      </c>
      <c r="AW149" s="14" t="s">
        <v>34</v>
      </c>
      <c r="AX149" s="14" t="s">
        <v>78</v>
      </c>
      <c r="AY149" s="163" t="s">
        <v>147</v>
      </c>
    </row>
    <row r="150" spans="2:65" s="14" customFormat="1" ht="11.25">
      <c r="B150" s="162"/>
      <c r="D150" s="144" t="s">
        <v>158</v>
      </c>
      <c r="E150" s="163" t="s">
        <v>1</v>
      </c>
      <c r="F150" s="164" t="s">
        <v>1478</v>
      </c>
      <c r="H150" s="163" t="s">
        <v>1</v>
      </c>
      <c r="I150" s="165"/>
      <c r="L150" s="162"/>
      <c r="M150" s="166"/>
      <c r="T150" s="167"/>
      <c r="AT150" s="163" t="s">
        <v>158</v>
      </c>
      <c r="AU150" s="163" t="s">
        <v>88</v>
      </c>
      <c r="AV150" s="14" t="s">
        <v>86</v>
      </c>
      <c r="AW150" s="14" t="s">
        <v>34</v>
      </c>
      <c r="AX150" s="14" t="s">
        <v>78</v>
      </c>
      <c r="AY150" s="163" t="s">
        <v>147</v>
      </c>
    </row>
    <row r="151" spans="2:65" s="14" customFormat="1" ht="11.25">
      <c r="B151" s="162"/>
      <c r="D151" s="144" t="s">
        <v>158</v>
      </c>
      <c r="E151" s="163" t="s">
        <v>1</v>
      </c>
      <c r="F151" s="164" t="s">
        <v>1479</v>
      </c>
      <c r="H151" s="163" t="s">
        <v>1</v>
      </c>
      <c r="I151" s="165"/>
      <c r="L151" s="162"/>
      <c r="M151" s="166"/>
      <c r="T151" s="167"/>
      <c r="AT151" s="163" t="s">
        <v>158</v>
      </c>
      <c r="AU151" s="163" t="s">
        <v>88</v>
      </c>
      <c r="AV151" s="14" t="s">
        <v>86</v>
      </c>
      <c r="AW151" s="14" t="s">
        <v>34</v>
      </c>
      <c r="AX151" s="14" t="s">
        <v>78</v>
      </c>
      <c r="AY151" s="163" t="s">
        <v>147</v>
      </c>
    </row>
    <row r="152" spans="2:65" s="13" customFormat="1" ht="11.25">
      <c r="B152" s="155"/>
      <c r="D152" s="144" t="s">
        <v>158</v>
      </c>
      <c r="E152" s="156" t="s">
        <v>1</v>
      </c>
      <c r="F152" s="157" t="s">
        <v>160</v>
      </c>
      <c r="H152" s="158">
        <v>1</v>
      </c>
      <c r="I152" s="159"/>
      <c r="L152" s="155"/>
      <c r="M152" s="168"/>
      <c r="N152" s="169"/>
      <c r="O152" s="169"/>
      <c r="P152" s="169"/>
      <c r="Q152" s="169"/>
      <c r="R152" s="169"/>
      <c r="S152" s="169"/>
      <c r="T152" s="170"/>
      <c r="AT152" s="156" t="s">
        <v>158</v>
      </c>
      <c r="AU152" s="156" t="s">
        <v>88</v>
      </c>
      <c r="AV152" s="13" t="s">
        <v>154</v>
      </c>
      <c r="AW152" s="13" t="s">
        <v>34</v>
      </c>
      <c r="AX152" s="13" t="s">
        <v>86</v>
      </c>
      <c r="AY152" s="156" t="s">
        <v>147</v>
      </c>
    </row>
    <row r="153" spans="2:65" s="1" customFormat="1" ht="6.95" customHeight="1">
      <c r="B153" s="43"/>
      <c r="C153" s="44"/>
      <c r="D153" s="44"/>
      <c r="E153" s="44"/>
      <c r="F153" s="44"/>
      <c r="G153" s="44"/>
      <c r="H153" s="44"/>
      <c r="I153" s="44"/>
      <c r="J153" s="44"/>
      <c r="K153" s="44"/>
      <c r="L153" s="31"/>
    </row>
  </sheetData>
  <sheetProtection algorithmName="SHA-512" hashValue="d90jxL2uU2S6MwnKX0uKpJg9c0/KqfDpc18cSPbV9DYJdy5Vj+Tm9Qb22v+uvcy0lp/+fXvjr2yyo3uj/TPtdg==" saltValue="vwsmOE93P5fcUtIB5QmVzmD4r4p1qc6s0OPuvi7HfTQRKo4PAfVmzCYj2vfvGWPEyibhktg3E445PE+yNk7p0Q==" spinCount="100000" sheet="1" objects="1" scenarios="1" formatColumns="0" formatRows="0" autoFilter="0"/>
  <autoFilter ref="C119:K152" xr:uid="{00000000-0009-0000-0000-00000B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313"/>
  <sheetViews>
    <sheetView showGridLines="0" tabSelected="1" topLeftCell="A242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AT2" s="16" t="s">
        <v>87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88</v>
      </c>
    </row>
    <row r="4" spans="2:46" ht="24.95" customHeight="1">
      <c r="B4" s="19"/>
      <c r="D4" s="20" t="s">
        <v>119</v>
      </c>
      <c r="L4" s="19"/>
      <c r="M4" s="87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22" t="str">
        <f>'Rekapitulace stavby'!K6</f>
        <v>Skládka TKO Štěpánovice - IV. etapa</v>
      </c>
      <c r="F7" s="223"/>
      <c r="G7" s="223"/>
      <c r="H7" s="223"/>
      <c r="L7" s="19"/>
    </row>
    <row r="8" spans="2:46" s="1" customFormat="1" ht="12" customHeight="1">
      <c r="B8" s="31"/>
      <c r="D8" s="26" t="s">
        <v>120</v>
      </c>
      <c r="L8" s="31"/>
    </row>
    <row r="9" spans="2:46" s="1" customFormat="1" ht="16.5" customHeight="1">
      <c r="B9" s="31"/>
      <c r="E9" s="188" t="s">
        <v>121</v>
      </c>
      <c r="F9" s="224"/>
      <c r="G9" s="224"/>
      <c r="H9" s="224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</v>
      </c>
      <c r="L11" s="31"/>
    </row>
    <row r="12" spans="2:46" s="1" customFormat="1" ht="12" customHeight="1">
      <c r="B12" s="31"/>
      <c r="D12" s="26" t="s">
        <v>22</v>
      </c>
      <c r="F12" s="24" t="s">
        <v>23</v>
      </c>
      <c r="I12" s="26" t="s">
        <v>24</v>
      </c>
      <c r="J12" s="51" t="str">
        <f>'Rekapitulace stavby'!AN8</f>
        <v>25. 7. 2025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26</v>
      </c>
      <c r="I14" s="26" t="s">
        <v>27</v>
      </c>
      <c r="J14" s="24" t="s">
        <v>1</v>
      </c>
      <c r="L14" s="31"/>
    </row>
    <row r="15" spans="2:46" s="1" customFormat="1" ht="18" customHeight="1">
      <c r="B15" s="31"/>
      <c r="E15" s="24" t="s">
        <v>28</v>
      </c>
      <c r="I15" s="26" t="s">
        <v>29</v>
      </c>
      <c r="J15" s="24" t="s">
        <v>1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30</v>
      </c>
      <c r="I17" s="26" t="s">
        <v>27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5" t="str">
        <f>'Rekapitulace stavby'!E14</f>
        <v>Vyplň údaj</v>
      </c>
      <c r="F18" s="194"/>
      <c r="G18" s="194"/>
      <c r="H18" s="194"/>
      <c r="I18" s="26" t="s">
        <v>29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32</v>
      </c>
      <c r="I20" s="26" t="s">
        <v>27</v>
      </c>
      <c r="J20" s="24" t="s">
        <v>1</v>
      </c>
      <c r="L20" s="31"/>
    </row>
    <row r="21" spans="2:12" s="1" customFormat="1" ht="18" customHeight="1">
      <c r="B21" s="31"/>
      <c r="E21" s="24" t="s">
        <v>33</v>
      </c>
      <c r="I21" s="26" t="s">
        <v>29</v>
      </c>
      <c r="J21" s="24" t="s">
        <v>1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35</v>
      </c>
      <c r="I23" s="26" t="s">
        <v>27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29</v>
      </c>
      <c r="J24" s="24" t="str">
        <f>IF('Rekapitulace stavby'!AN20="","",'Rekapitulace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37</v>
      </c>
      <c r="L26" s="31"/>
    </row>
    <row r="27" spans="2:12" s="7" customFormat="1" ht="16.5" customHeight="1">
      <c r="B27" s="88"/>
      <c r="E27" s="199" t="s">
        <v>1</v>
      </c>
      <c r="F27" s="199"/>
      <c r="G27" s="199"/>
      <c r="H27" s="199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38</v>
      </c>
      <c r="J30" s="65">
        <f>ROUND(J121,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40</v>
      </c>
      <c r="I32" s="34" t="s">
        <v>39</v>
      </c>
      <c r="J32" s="34" t="s">
        <v>41</v>
      </c>
      <c r="L32" s="31"/>
    </row>
    <row r="33" spans="2:12" s="1" customFormat="1" ht="14.45" customHeight="1">
      <c r="B33" s="31"/>
      <c r="D33" s="54" t="s">
        <v>42</v>
      </c>
      <c r="E33" s="26" t="s">
        <v>43</v>
      </c>
      <c r="F33" s="90">
        <f>ROUND((SUM(BE121:BE312)),  2)</f>
        <v>0</v>
      </c>
      <c r="I33" s="91">
        <v>0.21</v>
      </c>
      <c r="J33" s="90">
        <f>ROUND(((SUM(BE121:BE312))*I33),  2)</f>
        <v>0</v>
      </c>
      <c r="L33" s="31"/>
    </row>
    <row r="34" spans="2:12" s="1" customFormat="1" ht="14.45" customHeight="1">
      <c r="B34" s="31"/>
      <c r="E34" s="26" t="s">
        <v>44</v>
      </c>
      <c r="F34" s="90">
        <f>ROUND((SUM(BF121:BF312)),  2)</f>
        <v>0</v>
      </c>
      <c r="I34" s="91">
        <v>0.12</v>
      </c>
      <c r="J34" s="90">
        <f>ROUND(((SUM(BF121:BF312))*I34),  2)</f>
        <v>0</v>
      </c>
      <c r="L34" s="31"/>
    </row>
    <row r="35" spans="2:12" s="1" customFormat="1" ht="14.45" hidden="1" customHeight="1">
      <c r="B35" s="31"/>
      <c r="E35" s="26" t="s">
        <v>45</v>
      </c>
      <c r="F35" s="90">
        <f>ROUND((SUM(BG121:BG312)),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46</v>
      </c>
      <c r="F36" s="90">
        <f>ROUND((SUM(BH121:BH312)),  2)</f>
        <v>0</v>
      </c>
      <c r="I36" s="91">
        <v>0.12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47</v>
      </c>
      <c r="F37" s="90">
        <f>ROUND((SUM(BI121:BI312)),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48</v>
      </c>
      <c r="E39" s="56"/>
      <c r="F39" s="56"/>
      <c r="G39" s="94" t="s">
        <v>49</v>
      </c>
      <c r="H39" s="95" t="s">
        <v>50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51</v>
      </c>
      <c r="E50" s="41"/>
      <c r="F50" s="41"/>
      <c r="G50" s="40" t="s">
        <v>52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53</v>
      </c>
      <c r="E61" s="33"/>
      <c r="F61" s="98" t="s">
        <v>54</v>
      </c>
      <c r="G61" s="42" t="s">
        <v>53</v>
      </c>
      <c r="H61" s="33"/>
      <c r="I61" s="33"/>
      <c r="J61" s="99" t="s">
        <v>54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55</v>
      </c>
      <c r="E65" s="41"/>
      <c r="F65" s="41"/>
      <c r="G65" s="40" t="s">
        <v>56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53</v>
      </c>
      <c r="E76" s="33"/>
      <c r="F76" s="98" t="s">
        <v>54</v>
      </c>
      <c r="G76" s="42" t="s">
        <v>53</v>
      </c>
      <c r="H76" s="33"/>
      <c r="I76" s="33"/>
      <c r="J76" s="99" t="s">
        <v>54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122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22" t="str">
        <f>E7</f>
        <v>Skládka TKO Štěpánovice - IV. etapa</v>
      </c>
      <c r="F85" s="223"/>
      <c r="G85" s="223"/>
      <c r="H85" s="223"/>
      <c r="L85" s="31"/>
    </row>
    <row r="86" spans="2:47" s="1" customFormat="1" ht="12" customHeight="1">
      <c r="B86" s="31"/>
      <c r="C86" s="26" t="s">
        <v>120</v>
      </c>
      <c r="L86" s="31"/>
    </row>
    <row r="87" spans="2:47" s="1" customFormat="1" ht="16.5" customHeight="1">
      <c r="B87" s="31"/>
      <c r="E87" s="188" t="str">
        <f>E9</f>
        <v>SO 01 - Terénní úpravy - část 1</v>
      </c>
      <c r="F87" s="224"/>
      <c r="G87" s="224"/>
      <c r="H87" s="224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22</v>
      </c>
      <c r="F89" s="24" t="str">
        <f>F12</f>
        <v>k. ú. Štěpánovice u Klatov, k. ú. Dehtín</v>
      </c>
      <c r="I89" s="26" t="s">
        <v>24</v>
      </c>
      <c r="J89" s="51" t="str">
        <f>IF(J12="","",J12)</f>
        <v>25. 7. 2025</v>
      </c>
      <c r="L89" s="31"/>
    </row>
    <row r="90" spans="2:47" s="1" customFormat="1" ht="6.95" customHeight="1">
      <c r="B90" s="31"/>
      <c r="L90" s="31"/>
    </row>
    <row r="91" spans="2:47" s="1" customFormat="1" ht="40.15" customHeight="1">
      <c r="B91" s="31"/>
      <c r="C91" s="26" t="s">
        <v>26</v>
      </c>
      <c r="F91" s="24" t="str">
        <f>E15</f>
        <v>Město Klatovy, Nám. Míru 62/I, 339 01 Klatovy</v>
      </c>
      <c r="I91" s="26" t="s">
        <v>32</v>
      </c>
      <c r="J91" s="29" t="str">
        <f>E21</f>
        <v>INTERPROJEKT ODPADY s. r. o., Praha 6</v>
      </c>
      <c r="L91" s="31"/>
    </row>
    <row r="92" spans="2:47" s="1" customFormat="1" ht="15.2" customHeight="1">
      <c r="B92" s="31"/>
      <c r="C92" s="26" t="s">
        <v>30</v>
      </c>
      <c r="F92" s="24" t="str">
        <f>IF(E18="","",E18)</f>
        <v>Vyplň údaj</v>
      </c>
      <c r="I92" s="26" t="s">
        <v>35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123</v>
      </c>
      <c r="D94" s="92"/>
      <c r="E94" s="92"/>
      <c r="F94" s="92"/>
      <c r="G94" s="92"/>
      <c r="H94" s="92"/>
      <c r="I94" s="92"/>
      <c r="J94" s="101" t="s">
        <v>124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125</v>
      </c>
      <c r="J96" s="65">
        <f>J121</f>
        <v>0</v>
      </c>
      <c r="L96" s="31"/>
      <c r="AU96" s="16" t="s">
        <v>126</v>
      </c>
    </row>
    <row r="97" spans="2:12" s="8" customFormat="1" ht="24.95" customHeight="1">
      <c r="B97" s="103"/>
      <c r="D97" s="104" t="s">
        <v>127</v>
      </c>
      <c r="E97" s="105"/>
      <c r="F97" s="105"/>
      <c r="G97" s="105"/>
      <c r="H97" s="105"/>
      <c r="I97" s="105"/>
      <c r="J97" s="106">
        <f>J122</f>
        <v>0</v>
      </c>
      <c r="L97" s="103"/>
    </row>
    <row r="98" spans="2:12" s="9" customFormat="1" ht="19.899999999999999" customHeight="1">
      <c r="B98" s="107"/>
      <c r="D98" s="108" t="s">
        <v>128</v>
      </c>
      <c r="E98" s="109"/>
      <c r="F98" s="109"/>
      <c r="G98" s="109"/>
      <c r="H98" s="109"/>
      <c r="I98" s="109"/>
      <c r="J98" s="110">
        <f>J123</f>
        <v>0</v>
      </c>
      <c r="L98" s="107"/>
    </row>
    <row r="99" spans="2:12" s="9" customFormat="1" ht="19.899999999999999" customHeight="1">
      <c r="B99" s="107"/>
      <c r="D99" s="108" t="s">
        <v>129</v>
      </c>
      <c r="E99" s="109"/>
      <c r="F99" s="109"/>
      <c r="G99" s="109"/>
      <c r="H99" s="109"/>
      <c r="I99" s="109"/>
      <c r="J99" s="110">
        <f>J251</f>
        <v>0</v>
      </c>
      <c r="L99" s="107"/>
    </row>
    <row r="100" spans="2:12" s="9" customFormat="1" ht="19.899999999999999" customHeight="1">
      <c r="B100" s="107"/>
      <c r="D100" s="108" t="s">
        <v>130</v>
      </c>
      <c r="E100" s="109"/>
      <c r="F100" s="109"/>
      <c r="G100" s="109"/>
      <c r="H100" s="109"/>
      <c r="I100" s="109"/>
      <c r="J100" s="110">
        <f>J256</f>
        <v>0</v>
      </c>
      <c r="L100" s="107"/>
    </row>
    <row r="101" spans="2:12" s="9" customFormat="1" ht="19.899999999999999" customHeight="1">
      <c r="B101" s="107"/>
      <c r="D101" s="108" t="s">
        <v>131</v>
      </c>
      <c r="E101" s="109"/>
      <c r="F101" s="109"/>
      <c r="G101" s="109"/>
      <c r="H101" s="109"/>
      <c r="I101" s="109"/>
      <c r="J101" s="110">
        <f>J286</f>
        <v>0</v>
      </c>
      <c r="L101" s="107"/>
    </row>
    <row r="102" spans="2:12" s="1" customFormat="1" ht="21.75" customHeight="1">
      <c r="B102" s="31"/>
      <c r="L102" s="31"/>
    </row>
    <row r="103" spans="2:12" s="1" customFormat="1" ht="6.95" customHeight="1">
      <c r="B103" s="43"/>
      <c r="C103" s="44"/>
      <c r="D103" s="44"/>
      <c r="E103" s="44"/>
      <c r="F103" s="44"/>
      <c r="G103" s="44"/>
      <c r="H103" s="44"/>
      <c r="I103" s="44"/>
      <c r="J103" s="44"/>
      <c r="K103" s="44"/>
      <c r="L103" s="31"/>
    </row>
    <row r="107" spans="2:12" s="1" customFormat="1" ht="6.95" customHeight="1"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31"/>
    </row>
    <row r="108" spans="2:12" s="1" customFormat="1" ht="24.95" customHeight="1">
      <c r="B108" s="31"/>
      <c r="C108" s="20" t="s">
        <v>132</v>
      </c>
      <c r="L108" s="31"/>
    </row>
    <row r="109" spans="2:12" s="1" customFormat="1" ht="6.95" customHeight="1">
      <c r="B109" s="31"/>
      <c r="L109" s="31"/>
    </row>
    <row r="110" spans="2:12" s="1" customFormat="1" ht="12" customHeight="1">
      <c r="B110" s="31"/>
      <c r="C110" s="26" t="s">
        <v>16</v>
      </c>
      <c r="L110" s="31"/>
    </row>
    <row r="111" spans="2:12" s="1" customFormat="1" ht="16.5" customHeight="1">
      <c r="B111" s="31"/>
      <c r="E111" s="222" t="str">
        <f>E7</f>
        <v>Skládka TKO Štěpánovice - IV. etapa</v>
      </c>
      <c r="F111" s="223"/>
      <c r="G111" s="223"/>
      <c r="H111" s="223"/>
      <c r="L111" s="31"/>
    </row>
    <row r="112" spans="2:12" s="1" customFormat="1" ht="12" customHeight="1">
      <c r="B112" s="31"/>
      <c r="C112" s="26" t="s">
        <v>120</v>
      </c>
      <c r="L112" s="31"/>
    </row>
    <row r="113" spans="2:65" s="1" customFormat="1" ht="16.5" customHeight="1">
      <c r="B113" s="31"/>
      <c r="E113" s="188" t="str">
        <f>E9</f>
        <v>SO 01 - Terénní úpravy - část 1</v>
      </c>
      <c r="F113" s="224"/>
      <c r="G113" s="224"/>
      <c r="H113" s="224"/>
      <c r="L113" s="31"/>
    </row>
    <row r="114" spans="2:65" s="1" customFormat="1" ht="6.95" customHeight="1">
      <c r="B114" s="31"/>
      <c r="L114" s="31"/>
    </row>
    <row r="115" spans="2:65" s="1" customFormat="1" ht="12" customHeight="1">
      <c r="B115" s="31"/>
      <c r="C115" s="26" t="s">
        <v>22</v>
      </c>
      <c r="F115" s="24" t="str">
        <f>F12</f>
        <v>k. ú. Štěpánovice u Klatov, k. ú. Dehtín</v>
      </c>
      <c r="I115" s="26" t="s">
        <v>24</v>
      </c>
      <c r="J115" s="51" t="str">
        <f>IF(J12="","",J12)</f>
        <v>25. 7. 2025</v>
      </c>
      <c r="L115" s="31"/>
    </row>
    <row r="116" spans="2:65" s="1" customFormat="1" ht="6.95" customHeight="1">
      <c r="B116" s="31"/>
      <c r="L116" s="31"/>
    </row>
    <row r="117" spans="2:65" s="1" customFormat="1" ht="40.15" customHeight="1">
      <c r="B117" s="31"/>
      <c r="C117" s="26" t="s">
        <v>26</v>
      </c>
      <c r="F117" s="24" t="str">
        <f>E15</f>
        <v>Město Klatovy, Nám. Míru 62/I, 339 01 Klatovy</v>
      </c>
      <c r="I117" s="26" t="s">
        <v>32</v>
      </c>
      <c r="J117" s="29" t="str">
        <f>E21</f>
        <v>INTERPROJEKT ODPADY s. r. o., Praha 6</v>
      </c>
      <c r="L117" s="31"/>
    </row>
    <row r="118" spans="2:65" s="1" customFormat="1" ht="15.2" customHeight="1">
      <c r="B118" s="31"/>
      <c r="C118" s="26" t="s">
        <v>30</v>
      </c>
      <c r="F118" s="24" t="str">
        <f>IF(E18="","",E18)</f>
        <v>Vyplň údaj</v>
      </c>
      <c r="I118" s="26" t="s">
        <v>35</v>
      </c>
      <c r="J118" s="29" t="str">
        <f>E24</f>
        <v xml:space="preserve"> </v>
      </c>
      <c r="L118" s="31"/>
    </row>
    <row r="119" spans="2:65" s="1" customFormat="1" ht="10.35" customHeight="1">
      <c r="B119" s="31"/>
      <c r="L119" s="31"/>
    </row>
    <row r="120" spans="2:65" s="10" customFormat="1" ht="29.25" customHeight="1">
      <c r="B120" s="111"/>
      <c r="C120" s="112" t="s">
        <v>133</v>
      </c>
      <c r="D120" s="113" t="s">
        <v>63</v>
      </c>
      <c r="E120" s="113" t="s">
        <v>59</v>
      </c>
      <c r="F120" s="113" t="s">
        <v>60</v>
      </c>
      <c r="G120" s="113" t="s">
        <v>134</v>
      </c>
      <c r="H120" s="113" t="s">
        <v>135</v>
      </c>
      <c r="I120" s="113" t="s">
        <v>136</v>
      </c>
      <c r="J120" s="113" t="s">
        <v>124</v>
      </c>
      <c r="K120" s="114" t="s">
        <v>137</v>
      </c>
      <c r="L120" s="111"/>
      <c r="M120" s="58" t="s">
        <v>1</v>
      </c>
      <c r="N120" s="59" t="s">
        <v>42</v>
      </c>
      <c r="O120" s="59" t="s">
        <v>138</v>
      </c>
      <c r="P120" s="59" t="s">
        <v>139</v>
      </c>
      <c r="Q120" s="59" t="s">
        <v>140</v>
      </c>
      <c r="R120" s="59" t="s">
        <v>141</v>
      </c>
      <c r="S120" s="59" t="s">
        <v>142</v>
      </c>
      <c r="T120" s="60" t="s">
        <v>143</v>
      </c>
    </row>
    <row r="121" spans="2:65" s="1" customFormat="1" ht="22.9" customHeight="1">
      <c r="B121" s="31"/>
      <c r="C121" s="63" t="s">
        <v>144</v>
      </c>
      <c r="J121" s="115">
        <f>BK121</f>
        <v>0</v>
      </c>
      <c r="L121" s="31"/>
      <c r="M121" s="61"/>
      <c r="N121" s="52"/>
      <c r="O121" s="52"/>
      <c r="P121" s="116">
        <f>P122</f>
        <v>0</v>
      </c>
      <c r="Q121" s="52"/>
      <c r="R121" s="116">
        <f>R122</f>
        <v>1.8373498500000001</v>
      </c>
      <c r="S121" s="52"/>
      <c r="T121" s="117">
        <f>T122</f>
        <v>1186.7298999999998</v>
      </c>
      <c r="AT121" s="16" t="s">
        <v>77</v>
      </c>
      <c r="AU121" s="16" t="s">
        <v>126</v>
      </c>
      <c r="BK121" s="118">
        <f>BK122</f>
        <v>0</v>
      </c>
    </row>
    <row r="122" spans="2:65" s="11" customFormat="1" ht="25.9" customHeight="1">
      <c r="B122" s="119"/>
      <c r="D122" s="120" t="s">
        <v>77</v>
      </c>
      <c r="E122" s="121" t="s">
        <v>145</v>
      </c>
      <c r="F122" s="121" t="s">
        <v>146</v>
      </c>
      <c r="I122" s="122"/>
      <c r="J122" s="123">
        <f>BK122</f>
        <v>0</v>
      </c>
      <c r="L122" s="119"/>
      <c r="M122" s="124"/>
      <c r="P122" s="125">
        <f>P123+P251+P256+P286</f>
        <v>0</v>
      </c>
      <c r="R122" s="125">
        <f>R123+R251+R256+R286</f>
        <v>1.8373498500000001</v>
      </c>
      <c r="T122" s="126">
        <f>T123+T251+T256+T286</f>
        <v>1186.7298999999998</v>
      </c>
      <c r="AR122" s="120" t="s">
        <v>86</v>
      </c>
      <c r="AT122" s="127" t="s">
        <v>77</v>
      </c>
      <c r="AU122" s="127" t="s">
        <v>78</v>
      </c>
      <c r="AY122" s="120" t="s">
        <v>147</v>
      </c>
      <c r="BK122" s="128">
        <f>BK123+BK251+BK256+BK286</f>
        <v>0</v>
      </c>
    </row>
    <row r="123" spans="2:65" s="11" customFormat="1" ht="22.9" customHeight="1">
      <c r="B123" s="119"/>
      <c r="D123" s="120" t="s">
        <v>77</v>
      </c>
      <c r="E123" s="129" t="s">
        <v>86</v>
      </c>
      <c r="F123" s="129" t="s">
        <v>148</v>
      </c>
      <c r="I123" s="122"/>
      <c r="J123" s="130">
        <f>BK123</f>
        <v>0</v>
      </c>
      <c r="L123" s="119"/>
      <c r="M123" s="124"/>
      <c r="P123" s="125">
        <f>SUM(P124:P250)</f>
        <v>0</v>
      </c>
      <c r="R123" s="125">
        <f>SUM(R124:R250)</f>
        <v>0</v>
      </c>
      <c r="T123" s="126">
        <f>SUM(T124:T250)</f>
        <v>1019.1516999999999</v>
      </c>
      <c r="AR123" s="120" t="s">
        <v>86</v>
      </c>
      <c r="AT123" s="127" t="s">
        <v>77</v>
      </c>
      <c r="AU123" s="127" t="s">
        <v>86</v>
      </c>
      <c r="AY123" s="120" t="s">
        <v>147</v>
      </c>
      <c r="BK123" s="128">
        <f>SUM(BK124:BK250)</f>
        <v>0</v>
      </c>
    </row>
    <row r="124" spans="2:65" s="1" customFormat="1" ht="37.9" customHeight="1">
      <c r="B124" s="31"/>
      <c r="C124" s="131" t="s">
        <v>86</v>
      </c>
      <c r="D124" s="131" t="s">
        <v>149</v>
      </c>
      <c r="E124" s="132" t="s">
        <v>150</v>
      </c>
      <c r="F124" s="133" t="s">
        <v>151</v>
      </c>
      <c r="G124" s="134" t="s">
        <v>152</v>
      </c>
      <c r="H124" s="135">
        <v>1200</v>
      </c>
      <c r="I124" s="136"/>
      <c r="J124" s="137">
        <f>ROUND(I124*H124,2)</f>
        <v>0</v>
      </c>
      <c r="K124" s="133" t="s">
        <v>153</v>
      </c>
      <c r="L124" s="31"/>
      <c r="M124" s="138" t="s">
        <v>1</v>
      </c>
      <c r="N124" s="139" t="s">
        <v>43</v>
      </c>
      <c r="P124" s="140">
        <f>O124*H124</f>
        <v>0</v>
      </c>
      <c r="Q124" s="140">
        <v>0</v>
      </c>
      <c r="R124" s="140">
        <f>Q124*H124</f>
        <v>0</v>
      </c>
      <c r="S124" s="140">
        <v>0</v>
      </c>
      <c r="T124" s="141">
        <f>S124*H124</f>
        <v>0</v>
      </c>
      <c r="AR124" s="142" t="s">
        <v>154</v>
      </c>
      <c r="AT124" s="142" t="s">
        <v>149</v>
      </c>
      <c r="AU124" s="142" t="s">
        <v>88</v>
      </c>
      <c r="AY124" s="16" t="s">
        <v>147</v>
      </c>
      <c r="BE124" s="143">
        <f>IF(N124="základní",J124,0)</f>
        <v>0</v>
      </c>
      <c r="BF124" s="143">
        <f>IF(N124="snížená",J124,0)</f>
        <v>0</v>
      </c>
      <c r="BG124" s="143">
        <f>IF(N124="zákl. přenesená",J124,0)</f>
        <v>0</v>
      </c>
      <c r="BH124" s="143">
        <f>IF(N124="sníž. přenesená",J124,0)</f>
        <v>0</v>
      </c>
      <c r="BI124" s="143">
        <f>IF(N124="nulová",J124,0)</f>
        <v>0</v>
      </c>
      <c r="BJ124" s="16" t="s">
        <v>86</v>
      </c>
      <c r="BK124" s="143">
        <f>ROUND(I124*H124,2)</f>
        <v>0</v>
      </c>
      <c r="BL124" s="16" t="s">
        <v>154</v>
      </c>
      <c r="BM124" s="142" t="s">
        <v>155</v>
      </c>
    </row>
    <row r="125" spans="2:65" s="1" customFormat="1" ht="29.25">
      <c r="B125" s="31"/>
      <c r="D125" s="144" t="s">
        <v>156</v>
      </c>
      <c r="F125" s="145" t="s">
        <v>157</v>
      </c>
      <c r="I125" s="146"/>
      <c r="L125" s="31"/>
      <c r="M125" s="147"/>
      <c r="T125" s="55"/>
      <c r="AT125" s="16" t="s">
        <v>156</v>
      </c>
      <c r="AU125" s="16" t="s">
        <v>88</v>
      </c>
    </row>
    <row r="126" spans="2:65" s="12" customFormat="1" ht="11.25">
      <c r="B126" s="148"/>
      <c r="D126" s="144" t="s">
        <v>158</v>
      </c>
      <c r="E126" s="149" t="s">
        <v>1</v>
      </c>
      <c r="F126" s="150" t="s">
        <v>159</v>
      </c>
      <c r="H126" s="151">
        <v>1200</v>
      </c>
      <c r="I126" s="152"/>
      <c r="L126" s="148"/>
      <c r="M126" s="153"/>
      <c r="T126" s="154"/>
      <c r="AT126" s="149" t="s">
        <v>158</v>
      </c>
      <c r="AU126" s="149" t="s">
        <v>88</v>
      </c>
      <c r="AV126" s="12" t="s">
        <v>88</v>
      </c>
      <c r="AW126" s="12" t="s">
        <v>34</v>
      </c>
      <c r="AX126" s="12" t="s">
        <v>78</v>
      </c>
      <c r="AY126" s="149" t="s">
        <v>147</v>
      </c>
    </row>
    <row r="127" spans="2:65" s="13" customFormat="1" ht="11.25">
      <c r="B127" s="155"/>
      <c r="D127" s="144" t="s">
        <v>158</v>
      </c>
      <c r="E127" s="156" t="s">
        <v>1</v>
      </c>
      <c r="F127" s="157" t="s">
        <v>160</v>
      </c>
      <c r="H127" s="158">
        <v>1200</v>
      </c>
      <c r="I127" s="159"/>
      <c r="L127" s="155"/>
      <c r="M127" s="160"/>
      <c r="T127" s="161"/>
      <c r="AT127" s="156" t="s">
        <v>158</v>
      </c>
      <c r="AU127" s="156" t="s">
        <v>88</v>
      </c>
      <c r="AV127" s="13" t="s">
        <v>154</v>
      </c>
      <c r="AW127" s="13" t="s">
        <v>34</v>
      </c>
      <c r="AX127" s="13" t="s">
        <v>86</v>
      </c>
      <c r="AY127" s="156" t="s">
        <v>147</v>
      </c>
    </row>
    <row r="128" spans="2:65" s="1" customFormat="1" ht="21.75" customHeight="1">
      <c r="B128" s="31"/>
      <c r="C128" s="131" t="s">
        <v>88</v>
      </c>
      <c r="D128" s="131" t="s">
        <v>149</v>
      </c>
      <c r="E128" s="132" t="s">
        <v>161</v>
      </c>
      <c r="F128" s="133" t="s">
        <v>162</v>
      </c>
      <c r="G128" s="134" t="s">
        <v>152</v>
      </c>
      <c r="H128" s="135">
        <v>1200</v>
      </c>
      <c r="I128" s="136"/>
      <c r="J128" s="137">
        <f>ROUND(I128*H128,2)</f>
        <v>0</v>
      </c>
      <c r="K128" s="133" t="s">
        <v>153</v>
      </c>
      <c r="L128" s="31"/>
      <c r="M128" s="138" t="s">
        <v>1</v>
      </c>
      <c r="N128" s="139" t="s">
        <v>43</v>
      </c>
      <c r="P128" s="140">
        <f>O128*H128</f>
        <v>0</v>
      </c>
      <c r="Q128" s="140">
        <v>0</v>
      </c>
      <c r="R128" s="140">
        <f>Q128*H128</f>
        <v>0</v>
      </c>
      <c r="S128" s="140">
        <v>0</v>
      </c>
      <c r="T128" s="141">
        <f>S128*H128</f>
        <v>0</v>
      </c>
      <c r="AR128" s="142" t="s">
        <v>154</v>
      </c>
      <c r="AT128" s="142" t="s">
        <v>149</v>
      </c>
      <c r="AU128" s="142" t="s">
        <v>88</v>
      </c>
      <c r="AY128" s="16" t="s">
        <v>147</v>
      </c>
      <c r="BE128" s="143">
        <f>IF(N128="základní",J128,0)</f>
        <v>0</v>
      </c>
      <c r="BF128" s="143">
        <f>IF(N128="snížená",J128,0)</f>
        <v>0</v>
      </c>
      <c r="BG128" s="143">
        <f>IF(N128="zákl. přenesená",J128,0)</f>
        <v>0</v>
      </c>
      <c r="BH128" s="143">
        <f>IF(N128="sníž. přenesená",J128,0)</f>
        <v>0</v>
      </c>
      <c r="BI128" s="143">
        <f>IF(N128="nulová",J128,0)</f>
        <v>0</v>
      </c>
      <c r="BJ128" s="16" t="s">
        <v>86</v>
      </c>
      <c r="BK128" s="143">
        <f>ROUND(I128*H128,2)</f>
        <v>0</v>
      </c>
      <c r="BL128" s="16" t="s">
        <v>154</v>
      </c>
      <c r="BM128" s="142" t="s">
        <v>163</v>
      </c>
    </row>
    <row r="129" spans="2:65" s="1" customFormat="1" ht="19.5">
      <c r="B129" s="31"/>
      <c r="D129" s="144" t="s">
        <v>156</v>
      </c>
      <c r="F129" s="145" t="s">
        <v>164</v>
      </c>
      <c r="I129" s="146"/>
      <c r="L129" s="31"/>
      <c r="M129" s="147"/>
      <c r="T129" s="55"/>
      <c r="AT129" s="16" t="s">
        <v>156</v>
      </c>
      <c r="AU129" s="16" t="s">
        <v>88</v>
      </c>
    </row>
    <row r="130" spans="2:65" s="12" customFormat="1" ht="11.25">
      <c r="B130" s="148"/>
      <c r="D130" s="144" t="s">
        <v>158</v>
      </c>
      <c r="E130" s="149" t="s">
        <v>1</v>
      </c>
      <c r="F130" s="150" t="s">
        <v>165</v>
      </c>
      <c r="H130" s="151">
        <v>1200</v>
      </c>
      <c r="I130" s="152"/>
      <c r="L130" s="148"/>
      <c r="M130" s="153"/>
      <c r="T130" s="154"/>
      <c r="AT130" s="149" t="s">
        <v>158</v>
      </c>
      <c r="AU130" s="149" t="s">
        <v>88</v>
      </c>
      <c r="AV130" s="12" t="s">
        <v>88</v>
      </c>
      <c r="AW130" s="12" t="s">
        <v>34</v>
      </c>
      <c r="AX130" s="12" t="s">
        <v>78</v>
      </c>
      <c r="AY130" s="149" t="s">
        <v>147</v>
      </c>
    </row>
    <row r="131" spans="2:65" s="13" customFormat="1" ht="11.25">
      <c r="B131" s="155"/>
      <c r="D131" s="144" t="s">
        <v>158</v>
      </c>
      <c r="E131" s="156" t="s">
        <v>1</v>
      </c>
      <c r="F131" s="157" t="s">
        <v>160</v>
      </c>
      <c r="H131" s="158">
        <v>1200</v>
      </c>
      <c r="I131" s="159"/>
      <c r="L131" s="155"/>
      <c r="M131" s="160"/>
      <c r="T131" s="161"/>
      <c r="AT131" s="156" t="s">
        <v>158</v>
      </c>
      <c r="AU131" s="156" t="s">
        <v>88</v>
      </c>
      <c r="AV131" s="13" t="s">
        <v>154</v>
      </c>
      <c r="AW131" s="13" t="s">
        <v>34</v>
      </c>
      <c r="AX131" s="13" t="s">
        <v>86</v>
      </c>
      <c r="AY131" s="156" t="s">
        <v>147</v>
      </c>
    </row>
    <row r="132" spans="2:65" s="1" customFormat="1" ht="21.75" customHeight="1">
      <c r="B132" s="31"/>
      <c r="C132" s="131" t="s">
        <v>166</v>
      </c>
      <c r="D132" s="131" t="s">
        <v>149</v>
      </c>
      <c r="E132" s="132" t="s">
        <v>167</v>
      </c>
      <c r="F132" s="133" t="s">
        <v>168</v>
      </c>
      <c r="G132" s="134" t="s">
        <v>169</v>
      </c>
      <c r="H132" s="135">
        <v>150</v>
      </c>
      <c r="I132" s="136"/>
      <c r="J132" s="137">
        <f>ROUND(I132*H132,2)</f>
        <v>0</v>
      </c>
      <c r="K132" s="133" t="s">
        <v>153</v>
      </c>
      <c r="L132" s="31"/>
      <c r="M132" s="138" t="s">
        <v>1</v>
      </c>
      <c r="N132" s="139" t="s">
        <v>43</v>
      </c>
      <c r="P132" s="140">
        <f>O132*H132</f>
        <v>0</v>
      </c>
      <c r="Q132" s="140">
        <v>0</v>
      </c>
      <c r="R132" s="140">
        <f>Q132*H132</f>
        <v>0</v>
      </c>
      <c r="S132" s="140">
        <v>0</v>
      </c>
      <c r="T132" s="141">
        <f>S132*H132</f>
        <v>0</v>
      </c>
      <c r="AR132" s="142" t="s">
        <v>154</v>
      </c>
      <c r="AT132" s="142" t="s">
        <v>149</v>
      </c>
      <c r="AU132" s="142" t="s">
        <v>88</v>
      </c>
      <c r="AY132" s="16" t="s">
        <v>147</v>
      </c>
      <c r="BE132" s="143">
        <f>IF(N132="základní",J132,0)</f>
        <v>0</v>
      </c>
      <c r="BF132" s="143">
        <f>IF(N132="snížená",J132,0)</f>
        <v>0</v>
      </c>
      <c r="BG132" s="143">
        <f>IF(N132="zákl. přenesená",J132,0)</f>
        <v>0</v>
      </c>
      <c r="BH132" s="143">
        <f>IF(N132="sníž. přenesená",J132,0)</f>
        <v>0</v>
      </c>
      <c r="BI132" s="143">
        <f>IF(N132="nulová",J132,0)</f>
        <v>0</v>
      </c>
      <c r="BJ132" s="16" t="s">
        <v>86</v>
      </c>
      <c r="BK132" s="143">
        <f>ROUND(I132*H132,2)</f>
        <v>0</v>
      </c>
      <c r="BL132" s="16" t="s">
        <v>154</v>
      </c>
      <c r="BM132" s="142" t="s">
        <v>170</v>
      </c>
    </row>
    <row r="133" spans="2:65" s="1" customFormat="1" ht="19.5">
      <c r="B133" s="31"/>
      <c r="D133" s="144" t="s">
        <v>156</v>
      </c>
      <c r="F133" s="145" t="s">
        <v>171</v>
      </c>
      <c r="I133" s="146"/>
      <c r="L133" s="31"/>
      <c r="M133" s="147"/>
      <c r="T133" s="55"/>
      <c r="AT133" s="16" t="s">
        <v>156</v>
      </c>
      <c r="AU133" s="16" t="s">
        <v>88</v>
      </c>
    </row>
    <row r="134" spans="2:65" s="12" customFormat="1" ht="11.25">
      <c r="B134" s="148"/>
      <c r="D134" s="144" t="s">
        <v>158</v>
      </c>
      <c r="E134" s="149" t="s">
        <v>1</v>
      </c>
      <c r="F134" s="150" t="s">
        <v>172</v>
      </c>
      <c r="H134" s="151">
        <v>150</v>
      </c>
      <c r="I134" s="152"/>
      <c r="L134" s="148"/>
      <c r="M134" s="153"/>
      <c r="T134" s="154"/>
      <c r="AT134" s="149" t="s">
        <v>158</v>
      </c>
      <c r="AU134" s="149" t="s">
        <v>88</v>
      </c>
      <c r="AV134" s="12" t="s">
        <v>88</v>
      </c>
      <c r="AW134" s="12" t="s">
        <v>34</v>
      </c>
      <c r="AX134" s="12" t="s">
        <v>78</v>
      </c>
      <c r="AY134" s="149" t="s">
        <v>147</v>
      </c>
    </row>
    <row r="135" spans="2:65" s="13" customFormat="1" ht="11.25">
      <c r="B135" s="155"/>
      <c r="D135" s="144" t="s">
        <v>158</v>
      </c>
      <c r="E135" s="156" t="s">
        <v>1</v>
      </c>
      <c r="F135" s="157" t="s">
        <v>160</v>
      </c>
      <c r="H135" s="158">
        <v>150</v>
      </c>
      <c r="I135" s="159"/>
      <c r="L135" s="155"/>
      <c r="M135" s="160"/>
      <c r="T135" s="161"/>
      <c r="AT135" s="156" t="s">
        <v>158</v>
      </c>
      <c r="AU135" s="156" t="s">
        <v>88</v>
      </c>
      <c r="AV135" s="13" t="s">
        <v>154</v>
      </c>
      <c r="AW135" s="13" t="s">
        <v>34</v>
      </c>
      <c r="AX135" s="13" t="s">
        <v>86</v>
      </c>
      <c r="AY135" s="156" t="s">
        <v>147</v>
      </c>
    </row>
    <row r="136" spans="2:65" s="1" customFormat="1" ht="21.75" customHeight="1">
      <c r="B136" s="31"/>
      <c r="C136" s="131" t="s">
        <v>154</v>
      </c>
      <c r="D136" s="131" t="s">
        <v>149</v>
      </c>
      <c r="E136" s="132" t="s">
        <v>173</v>
      </c>
      <c r="F136" s="133" t="s">
        <v>174</v>
      </c>
      <c r="G136" s="134" t="s">
        <v>169</v>
      </c>
      <c r="H136" s="135">
        <v>50</v>
      </c>
      <c r="I136" s="136"/>
      <c r="J136" s="137">
        <f>ROUND(I136*H136,2)</f>
        <v>0</v>
      </c>
      <c r="K136" s="133" t="s">
        <v>153</v>
      </c>
      <c r="L136" s="31"/>
      <c r="M136" s="138" t="s">
        <v>1</v>
      </c>
      <c r="N136" s="139" t="s">
        <v>43</v>
      </c>
      <c r="P136" s="140">
        <f>O136*H136</f>
        <v>0</v>
      </c>
      <c r="Q136" s="140">
        <v>0</v>
      </c>
      <c r="R136" s="140">
        <f>Q136*H136</f>
        <v>0</v>
      </c>
      <c r="S136" s="140">
        <v>0</v>
      </c>
      <c r="T136" s="141">
        <f>S136*H136</f>
        <v>0</v>
      </c>
      <c r="AR136" s="142" t="s">
        <v>154</v>
      </c>
      <c r="AT136" s="142" t="s">
        <v>149</v>
      </c>
      <c r="AU136" s="142" t="s">
        <v>88</v>
      </c>
      <c r="AY136" s="16" t="s">
        <v>147</v>
      </c>
      <c r="BE136" s="143">
        <f>IF(N136="základní",J136,0)</f>
        <v>0</v>
      </c>
      <c r="BF136" s="143">
        <f>IF(N136="snížená",J136,0)</f>
        <v>0</v>
      </c>
      <c r="BG136" s="143">
        <f>IF(N136="zákl. přenesená",J136,0)</f>
        <v>0</v>
      </c>
      <c r="BH136" s="143">
        <f>IF(N136="sníž. přenesená",J136,0)</f>
        <v>0</v>
      </c>
      <c r="BI136" s="143">
        <f>IF(N136="nulová",J136,0)</f>
        <v>0</v>
      </c>
      <c r="BJ136" s="16" t="s">
        <v>86</v>
      </c>
      <c r="BK136" s="143">
        <f>ROUND(I136*H136,2)</f>
        <v>0</v>
      </c>
      <c r="BL136" s="16" t="s">
        <v>154</v>
      </c>
      <c r="BM136" s="142" t="s">
        <v>175</v>
      </c>
    </row>
    <row r="137" spans="2:65" s="1" customFormat="1" ht="19.5">
      <c r="B137" s="31"/>
      <c r="D137" s="144" t="s">
        <v>156</v>
      </c>
      <c r="F137" s="145" t="s">
        <v>176</v>
      </c>
      <c r="I137" s="146"/>
      <c r="L137" s="31"/>
      <c r="M137" s="147"/>
      <c r="T137" s="55"/>
      <c r="AT137" s="16" t="s">
        <v>156</v>
      </c>
      <c r="AU137" s="16" t="s">
        <v>88</v>
      </c>
    </row>
    <row r="138" spans="2:65" s="12" customFormat="1" ht="11.25">
      <c r="B138" s="148"/>
      <c r="D138" s="144" t="s">
        <v>158</v>
      </c>
      <c r="E138" s="149" t="s">
        <v>1</v>
      </c>
      <c r="F138" s="150" t="s">
        <v>177</v>
      </c>
      <c r="H138" s="151">
        <v>50</v>
      </c>
      <c r="I138" s="152"/>
      <c r="L138" s="148"/>
      <c r="M138" s="153"/>
      <c r="T138" s="154"/>
      <c r="AT138" s="149" t="s">
        <v>158</v>
      </c>
      <c r="AU138" s="149" t="s">
        <v>88</v>
      </c>
      <c r="AV138" s="12" t="s">
        <v>88</v>
      </c>
      <c r="AW138" s="12" t="s">
        <v>34</v>
      </c>
      <c r="AX138" s="12" t="s">
        <v>78</v>
      </c>
      <c r="AY138" s="149" t="s">
        <v>147</v>
      </c>
    </row>
    <row r="139" spans="2:65" s="13" customFormat="1" ht="11.25">
      <c r="B139" s="155"/>
      <c r="D139" s="144" t="s">
        <v>158</v>
      </c>
      <c r="E139" s="156" t="s">
        <v>1</v>
      </c>
      <c r="F139" s="157" t="s">
        <v>160</v>
      </c>
      <c r="H139" s="158">
        <v>50</v>
      </c>
      <c r="I139" s="159"/>
      <c r="L139" s="155"/>
      <c r="M139" s="160"/>
      <c r="T139" s="161"/>
      <c r="AT139" s="156" t="s">
        <v>158</v>
      </c>
      <c r="AU139" s="156" t="s">
        <v>88</v>
      </c>
      <c r="AV139" s="13" t="s">
        <v>154</v>
      </c>
      <c r="AW139" s="13" t="s">
        <v>34</v>
      </c>
      <c r="AX139" s="13" t="s">
        <v>86</v>
      </c>
      <c r="AY139" s="156" t="s">
        <v>147</v>
      </c>
    </row>
    <row r="140" spans="2:65" s="1" customFormat="1" ht="24.2" customHeight="1">
      <c r="B140" s="31"/>
      <c r="C140" s="131" t="s">
        <v>178</v>
      </c>
      <c r="D140" s="131" t="s">
        <v>149</v>
      </c>
      <c r="E140" s="132" t="s">
        <v>179</v>
      </c>
      <c r="F140" s="133" t="s">
        <v>180</v>
      </c>
      <c r="G140" s="134" t="s">
        <v>152</v>
      </c>
      <c r="H140" s="135">
        <v>19.2</v>
      </c>
      <c r="I140" s="136"/>
      <c r="J140" s="137">
        <f>ROUND(I140*H140,2)</f>
        <v>0</v>
      </c>
      <c r="K140" s="133" t="s">
        <v>153</v>
      </c>
      <c r="L140" s="31"/>
      <c r="M140" s="138" t="s">
        <v>1</v>
      </c>
      <c r="N140" s="139" t="s">
        <v>43</v>
      </c>
      <c r="P140" s="140">
        <f>O140*H140</f>
        <v>0</v>
      </c>
      <c r="Q140" s="140">
        <v>0</v>
      </c>
      <c r="R140" s="140">
        <f>Q140*H140</f>
        <v>0</v>
      </c>
      <c r="S140" s="140">
        <v>0.58599999999999997</v>
      </c>
      <c r="T140" s="141">
        <f>S140*H140</f>
        <v>11.251199999999999</v>
      </c>
      <c r="AR140" s="142" t="s">
        <v>154</v>
      </c>
      <c r="AT140" s="142" t="s">
        <v>149</v>
      </c>
      <c r="AU140" s="142" t="s">
        <v>88</v>
      </c>
      <c r="AY140" s="16" t="s">
        <v>147</v>
      </c>
      <c r="BE140" s="143">
        <f>IF(N140="základní",J140,0)</f>
        <v>0</v>
      </c>
      <c r="BF140" s="143">
        <f>IF(N140="snížená",J140,0)</f>
        <v>0</v>
      </c>
      <c r="BG140" s="143">
        <f>IF(N140="zákl. přenesená",J140,0)</f>
        <v>0</v>
      </c>
      <c r="BH140" s="143">
        <f>IF(N140="sníž. přenesená",J140,0)</f>
        <v>0</v>
      </c>
      <c r="BI140" s="143">
        <f>IF(N140="nulová",J140,0)</f>
        <v>0</v>
      </c>
      <c r="BJ140" s="16" t="s">
        <v>86</v>
      </c>
      <c r="BK140" s="143">
        <f>ROUND(I140*H140,2)</f>
        <v>0</v>
      </c>
      <c r="BL140" s="16" t="s">
        <v>154</v>
      </c>
      <c r="BM140" s="142" t="s">
        <v>181</v>
      </c>
    </row>
    <row r="141" spans="2:65" s="1" customFormat="1" ht="39">
      <c r="B141" s="31"/>
      <c r="D141" s="144" t="s">
        <v>156</v>
      </c>
      <c r="F141" s="145" t="s">
        <v>182</v>
      </c>
      <c r="I141" s="146"/>
      <c r="L141" s="31"/>
      <c r="M141" s="147"/>
      <c r="T141" s="55"/>
      <c r="AT141" s="16" t="s">
        <v>156</v>
      </c>
      <c r="AU141" s="16" t="s">
        <v>88</v>
      </c>
    </row>
    <row r="142" spans="2:65" s="12" customFormat="1" ht="22.5">
      <c r="B142" s="148"/>
      <c r="D142" s="144" t="s">
        <v>158</v>
      </c>
      <c r="E142" s="149" t="s">
        <v>1</v>
      </c>
      <c r="F142" s="150" t="s">
        <v>183</v>
      </c>
      <c r="H142" s="151">
        <v>19.2</v>
      </c>
      <c r="I142" s="152"/>
      <c r="L142" s="148"/>
      <c r="M142" s="153"/>
      <c r="T142" s="154"/>
      <c r="AT142" s="149" t="s">
        <v>158</v>
      </c>
      <c r="AU142" s="149" t="s">
        <v>88</v>
      </c>
      <c r="AV142" s="12" t="s">
        <v>88</v>
      </c>
      <c r="AW142" s="12" t="s">
        <v>34</v>
      </c>
      <c r="AX142" s="12" t="s">
        <v>78</v>
      </c>
      <c r="AY142" s="149" t="s">
        <v>147</v>
      </c>
    </row>
    <row r="143" spans="2:65" s="13" customFormat="1" ht="11.25">
      <c r="B143" s="155"/>
      <c r="D143" s="144" t="s">
        <v>158</v>
      </c>
      <c r="E143" s="156" t="s">
        <v>1</v>
      </c>
      <c r="F143" s="157" t="s">
        <v>160</v>
      </c>
      <c r="H143" s="158">
        <v>19.2</v>
      </c>
      <c r="I143" s="159"/>
      <c r="L143" s="155"/>
      <c r="M143" s="160"/>
      <c r="T143" s="161"/>
      <c r="AT143" s="156" t="s">
        <v>158</v>
      </c>
      <c r="AU143" s="156" t="s">
        <v>88</v>
      </c>
      <c r="AV143" s="13" t="s">
        <v>154</v>
      </c>
      <c r="AW143" s="13" t="s">
        <v>34</v>
      </c>
      <c r="AX143" s="13" t="s">
        <v>86</v>
      </c>
      <c r="AY143" s="156" t="s">
        <v>147</v>
      </c>
    </row>
    <row r="144" spans="2:65" s="1" customFormat="1" ht="33" customHeight="1">
      <c r="B144" s="31"/>
      <c r="C144" s="131" t="s">
        <v>184</v>
      </c>
      <c r="D144" s="131" t="s">
        <v>149</v>
      </c>
      <c r="E144" s="132" t="s">
        <v>185</v>
      </c>
      <c r="F144" s="133" t="s">
        <v>186</v>
      </c>
      <c r="G144" s="134" t="s">
        <v>152</v>
      </c>
      <c r="H144" s="135">
        <v>570</v>
      </c>
      <c r="I144" s="136"/>
      <c r="J144" s="137">
        <f>ROUND(I144*H144,2)</f>
        <v>0</v>
      </c>
      <c r="K144" s="133" t="s">
        <v>153</v>
      </c>
      <c r="L144" s="31"/>
      <c r="M144" s="138" t="s">
        <v>1</v>
      </c>
      <c r="N144" s="139" t="s">
        <v>43</v>
      </c>
      <c r="P144" s="140">
        <f>O144*H144</f>
        <v>0</v>
      </c>
      <c r="Q144" s="140">
        <v>0</v>
      </c>
      <c r="R144" s="140">
        <f>Q144*H144</f>
        <v>0</v>
      </c>
      <c r="S144" s="140">
        <v>0.42499999999999999</v>
      </c>
      <c r="T144" s="141">
        <f>S144*H144</f>
        <v>242.25</v>
      </c>
      <c r="AR144" s="142" t="s">
        <v>154</v>
      </c>
      <c r="AT144" s="142" t="s">
        <v>149</v>
      </c>
      <c r="AU144" s="142" t="s">
        <v>88</v>
      </c>
      <c r="AY144" s="16" t="s">
        <v>147</v>
      </c>
      <c r="BE144" s="143">
        <f>IF(N144="základní",J144,0)</f>
        <v>0</v>
      </c>
      <c r="BF144" s="143">
        <f>IF(N144="snížená",J144,0)</f>
        <v>0</v>
      </c>
      <c r="BG144" s="143">
        <f>IF(N144="zákl. přenesená",J144,0)</f>
        <v>0</v>
      </c>
      <c r="BH144" s="143">
        <f>IF(N144="sníž. přenesená",J144,0)</f>
        <v>0</v>
      </c>
      <c r="BI144" s="143">
        <f>IF(N144="nulová",J144,0)</f>
        <v>0</v>
      </c>
      <c r="BJ144" s="16" t="s">
        <v>86</v>
      </c>
      <c r="BK144" s="143">
        <f>ROUND(I144*H144,2)</f>
        <v>0</v>
      </c>
      <c r="BL144" s="16" t="s">
        <v>154</v>
      </c>
      <c r="BM144" s="142" t="s">
        <v>187</v>
      </c>
    </row>
    <row r="145" spans="2:65" s="1" customFormat="1" ht="48.75">
      <c r="B145" s="31"/>
      <c r="D145" s="144" t="s">
        <v>156</v>
      </c>
      <c r="F145" s="145" t="s">
        <v>188</v>
      </c>
      <c r="I145" s="146"/>
      <c r="L145" s="31"/>
      <c r="M145" s="147"/>
      <c r="T145" s="55"/>
      <c r="AT145" s="16" t="s">
        <v>156</v>
      </c>
      <c r="AU145" s="16" t="s">
        <v>88</v>
      </c>
    </row>
    <row r="146" spans="2:65" s="12" customFormat="1" ht="33.75">
      <c r="B146" s="148"/>
      <c r="D146" s="144" t="s">
        <v>158</v>
      </c>
      <c r="E146" s="149" t="s">
        <v>1</v>
      </c>
      <c r="F146" s="150" t="s">
        <v>189</v>
      </c>
      <c r="H146" s="151">
        <v>570</v>
      </c>
      <c r="I146" s="152"/>
      <c r="L146" s="148"/>
      <c r="M146" s="153"/>
      <c r="T146" s="154"/>
      <c r="AT146" s="149" t="s">
        <v>158</v>
      </c>
      <c r="AU146" s="149" t="s">
        <v>88</v>
      </c>
      <c r="AV146" s="12" t="s">
        <v>88</v>
      </c>
      <c r="AW146" s="12" t="s">
        <v>34</v>
      </c>
      <c r="AX146" s="12" t="s">
        <v>78</v>
      </c>
      <c r="AY146" s="149" t="s">
        <v>147</v>
      </c>
    </row>
    <row r="147" spans="2:65" s="14" customFormat="1" ht="22.5">
      <c r="B147" s="162"/>
      <c r="D147" s="144" t="s">
        <v>158</v>
      </c>
      <c r="E147" s="163" t="s">
        <v>1</v>
      </c>
      <c r="F147" s="164" t="s">
        <v>190</v>
      </c>
      <c r="H147" s="163" t="s">
        <v>1</v>
      </c>
      <c r="I147" s="165"/>
      <c r="L147" s="162"/>
      <c r="M147" s="166"/>
      <c r="T147" s="167"/>
      <c r="AT147" s="163" t="s">
        <v>158</v>
      </c>
      <c r="AU147" s="163" t="s">
        <v>88</v>
      </c>
      <c r="AV147" s="14" t="s">
        <v>86</v>
      </c>
      <c r="AW147" s="14" t="s">
        <v>34</v>
      </c>
      <c r="AX147" s="14" t="s">
        <v>78</v>
      </c>
      <c r="AY147" s="163" t="s">
        <v>147</v>
      </c>
    </row>
    <row r="148" spans="2:65" s="13" customFormat="1" ht="11.25">
      <c r="B148" s="155"/>
      <c r="D148" s="144" t="s">
        <v>158</v>
      </c>
      <c r="E148" s="156" t="s">
        <v>1</v>
      </c>
      <c r="F148" s="157" t="s">
        <v>160</v>
      </c>
      <c r="H148" s="158">
        <v>570</v>
      </c>
      <c r="I148" s="159"/>
      <c r="L148" s="155"/>
      <c r="M148" s="160"/>
      <c r="T148" s="161"/>
      <c r="AT148" s="156" t="s">
        <v>158</v>
      </c>
      <c r="AU148" s="156" t="s">
        <v>88</v>
      </c>
      <c r="AV148" s="13" t="s">
        <v>154</v>
      </c>
      <c r="AW148" s="13" t="s">
        <v>34</v>
      </c>
      <c r="AX148" s="13" t="s">
        <v>86</v>
      </c>
      <c r="AY148" s="156" t="s">
        <v>147</v>
      </c>
    </row>
    <row r="149" spans="2:65" s="1" customFormat="1" ht="24.2" customHeight="1">
      <c r="B149" s="31"/>
      <c r="C149" s="131" t="s">
        <v>191</v>
      </c>
      <c r="D149" s="131" t="s">
        <v>149</v>
      </c>
      <c r="E149" s="132" t="s">
        <v>192</v>
      </c>
      <c r="F149" s="133" t="s">
        <v>193</v>
      </c>
      <c r="G149" s="134" t="s">
        <v>152</v>
      </c>
      <c r="H149" s="135">
        <v>117</v>
      </c>
      <c r="I149" s="136"/>
      <c r="J149" s="137">
        <f>ROUND(I149*H149,2)</f>
        <v>0</v>
      </c>
      <c r="K149" s="133" t="s">
        <v>153</v>
      </c>
      <c r="L149" s="31"/>
      <c r="M149" s="138" t="s">
        <v>1</v>
      </c>
      <c r="N149" s="139" t="s">
        <v>43</v>
      </c>
      <c r="P149" s="140">
        <f>O149*H149</f>
        <v>0</v>
      </c>
      <c r="Q149" s="140">
        <v>0</v>
      </c>
      <c r="R149" s="140">
        <f>Q149*H149</f>
        <v>0</v>
      </c>
      <c r="S149" s="140">
        <v>0.18</v>
      </c>
      <c r="T149" s="141">
        <f>S149*H149</f>
        <v>21.06</v>
      </c>
      <c r="AR149" s="142" t="s">
        <v>154</v>
      </c>
      <c r="AT149" s="142" t="s">
        <v>149</v>
      </c>
      <c r="AU149" s="142" t="s">
        <v>88</v>
      </c>
      <c r="AY149" s="16" t="s">
        <v>147</v>
      </c>
      <c r="BE149" s="143">
        <f>IF(N149="základní",J149,0)</f>
        <v>0</v>
      </c>
      <c r="BF149" s="143">
        <f>IF(N149="snížená",J149,0)</f>
        <v>0</v>
      </c>
      <c r="BG149" s="143">
        <f>IF(N149="zákl. přenesená",J149,0)</f>
        <v>0</v>
      </c>
      <c r="BH149" s="143">
        <f>IF(N149="sníž. přenesená",J149,0)</f>
        <v>0</v>
      </c>
      <c r="BI149" s="143">
        <f>IF(N149="nulová",J149,0)</f>
        <v>0</v>
      </c>
      <c r="BJ149" s="16" t="s">
        <v>86</v>
      </c>
      <c r="BK149" s="143">
        <f>ROUND(I149*H149,2)</f>
        <v>0</v>
      </c>
      <c r="BL149" s="16" t="s">
        <v>154</v>
      </c>
      <c r="BM149" s="142" t="s">
        <v>194</v>
      </c>
    </row>
    <row r="150" spans="2:65" s="1" customFormat="1" ht="39">
      <c r="B150" s="31"/>
      <c r="D150" s="144" t="s">
        <v>156</v>
      </c>
      <c r="F150" s="145" t="s">
        <v>195</v>
      </c>
      <c r="I150" s="146"/>
      <c r="L150" s="31"/>
      <c r="M150" s="147"/>
      <c r="T150" s="55"/>
      <c r="AT150" s="16" t="s">
        <v>156</v>
      </c>
      <c r="AU150" s="16" t="s">
        <v>88</v>
      </c>
    </row>
    <row r="151" spans="2:65" s="12" customFormat="1" ht="22.5">
      <c r="B151" s="148"/>
      <c r="D151" s="144" t="s">
        <v>158</v>
      </c>
      <c r="E151" s="149" t="s">
        <v>1</v>
      </c>
      <c r="F151" s="150" t="s">
        <v>196</v>
      </c>
      <c r="H151" s="151">
        <v>117</v>
      </c>
      <c r="I151" s="152"/>
      <c r="L151" s="148"/>
      <c r="M151" s="153"/>
      <c r="T151" s="154"/>
      <c r="AT151" s="149" t="s">
        <v>158</v>
      </c>
      <c r="AU151" s="149" t="s">
        <v>88</v>
      </c>
      <c r="AV151" s="12" t="s">
        <v>88</v>
      </c>
      <c r="AW151" s="12" t="s">
        <v>34</v>
      </c>
      <c r="AX151" s="12" t="s">
        <v>78</v>
      </c>
      <c r="AY151" s="149" t="s">
        <v>147</v>
      </c>
    </row>
    <row r="152" spans="2:65" s="13" customFormat="1" ht="11.25">
      <c r="B152" s="155"/>
      <c r="D152" s="144" t="s">
        <v>158</v>
      </c>
      <c r="E152" s="156" t="s">
        <v>1</v>
      </c>
      <c r="F152" s="157" t="s">
        <v>160</v>
      </c>
      <c r="H152" s="158">
        <v>117</v>
      </c>
      <c r="I152" s="159"/>
      <c r="L152" s="155"/>
      <c r="M152" s="160"/>
      <c r="T152" s="161"/>
      <c r="AT152" s="156" t="s">
        <v>158</v>
      </c>
      <c r="AU152" s="156" t="s">
        <v>88</v>
      </c>
      <c r="AV152" s="13" t="s">
        <v>154</v>
      </c>
      <c r="AW152" s="13" t="s">
        <v>34</v>
      </c>
      <c r="AX152" s="13" t="s">
        <v>86</v>
      </c>
      <c r="AY152" s="156" t="s">
        <v>147</v>
      </c>
    </row>
    <row r="153" spans="2:65" s="1" customFormat="1" ht="33" customHeight="1">
      <c r="B153" s="31"/>
      <c r="C153" s="131" t="s">
        <v>197</v>
      </c>
      <c r="D153" s="131" t="s">
        <v>149</v>
      </c>
      <c r="E153" s="132" t="s">
        <v>198</v>
      </c>
      <c r="F153" s="133" t="s">
        <v>199</v>
      </c>
      <c r="G153" s="134" t="s">
        <v>152</v>
      </c>
      <c r="H153" s="135">
        <v>2395.25</v>
      </c>
      <c r="I153" s="136"/>
      <c r="J153" s="137">
        <f>ROUND(I153*H153,2)</f>
        <v>0</v>
      </c>
      <c r="K153" s="133" t="s">
        <v>153</v>
      </c>
      <c r="L153" s="31"/>
      <c r="M153" s="138" t="s">
        <v>1</v>
      </c>
      <c r="N153" s="139" t="s">
        <v>43</v>
      </c>
      <c r="P153" s="140">
        <f>O153*H153</f>
        <v>0</v>
      </c>
      <c r="Q153" s="140">
        <v>0</v>
      </c>
      <c r="R153" s="140">
        <f>Q153*H153</f>
        <v>0</v>
      </c>
      <c r="S153" s="140">
        <v>0.28999999999999998</v>
      </c>
      <c r="T153" s="141">
        <f>S153*H153</f>
        <v>694.62249999999995</v>
      </c>
      <c r="AR153" s="142" t="s">
        <v>154</v>
      </c>
      <c r="AT153" s="142" t="s">
        <v>149</v>
      </c>
      <c r="AU153" s="142" t="s">
        <v>88</v>
      </c>
      <c r="AY153" s="16" t="s">
        <v>147</v>
      </c>
      <c r="BE153" s="143">
        <f>IF(N153="základní",J153,0)</f>
        <v>0</v>
      </c>
      <c r="BF153" s="143">
        <f>IF(N153="snížená",J153,0)</f>
        <v>0</v>
      </c>
      <c r="BG153" s="143">
        <f>IF(N153="zákl. přenesená",J153,0)</f>
        <v>0</v>
      </c>
      <c r="BH153" s="143">
        <f>IF(N153="sníž. přenesená",J153,0)</f>
        <v>0</v>
      </c>
      <c r="BI153" s="143">
        <f>IF(N153="nulová",J153,0)</f>
        <v>0</v>
      </c>
      <c r="BJ153" s="16" t="s">
        <v>86</v>
      </c>
      <c r="BK153" s="143">
        <f>ROUND(I153*H153,2)</f>
        <v>0</v>
      </c>
      <c r="BL153" s="16" t="s">
        <v>154</v>
      </c>
      <c r="BM153" s="142" t="s">
        <v>200</v>
      </c>
    </row>
    <row r="154" spans="2:65" s="1" customFormat="1" ht="39">
      <c r="B154" s="31"/>
      <c r="D154" s="144" t="s">
        <v>156</v>
      </c>
      <c r="F154" s="145" t="s">
        <v>201</v>
      </c>
      <c r="I154" s="146"/>
      <c r="L154" s="31"/>
      <c r="M154" s="147"/>
      <c r="T154" s="55"/>
      <c r="AT154" s="16" t="s">
        <v>156</v>
      </c>
      <c r="AU154" s="16" t="s">
        <v>88</v>
      </c>
    </row>
    <row r="155" spans="2:65" s="12" customFormat="1" ht="11.25">
      <c r="B155" s="148"/>
      <c r="D155" s="144" t="s">
        <v>158</v>
      </c>
      <c r="E155" s="149" t="s">
        <v>1</v>
      </c>
      <c r="F155" s="150" t="s">
        <v>202</v>
      </c>
      <c r="H155" s="151">
        <v>1774.5</v>
      </c>
      <c r="I155" s="152"/>
      <c r="L155" s="148"/>
      <c r="M155" s="153"/>
      <c r="T155" s="154"/>
      <c r="AT155" s="149" t="s">
        <v>158</v>
      </c>
      <c r="AU155" s="149" t="s">
        <v>88</v>
      </c>
      <c r="AV155" s="12" t="s">
        <v>88</v>
      </c>
      <c r="AW155" s="12" t="s">
        <v>34</v>
      </c>
      <c r="AX155" s="12" t="s">
        <v>78</v>
      </c>
      <c r="AY155" s="149" t="s">
        <v>147</v>
      </c>
    </row>
    <row r="156" spans="2:65" s="12" customFormat="1" ht="22.5">
      <c r="B156" s="148"/>
      <c r="D156" s="144" t="s">
        <v>158</v>
      </c>
      <c r="E156" s="149" t="s">
        <v>1</v>
      </c>
      <c r="F156" s="150" t="s">
        <v>203</v>
      </c>
      <c r="H156" s="151">
        <v>620.75</v>
      </c>
      <c r="I156" s="152"/>
      <c r="L156" s="148"/>
      <c r="M156" s="153"/>
      <c r="T156" s="154"/>
      <c r="AT156" s="149" t="s">
        <v>158</v>
      </c>
      <c r="AU156" s="149" t="s">
        <v>88</v>
      </c>
      <c r="AV156" s="12" t="s">
        <v>88</v>
      </c>
      <c r="AW156" s="12" t="s">
        <v>34</v>
      </c>
      <c r="AX156" s="12" t="s">
        <v>78</v>
      </c>
      <c r="AY156" s="149" t="s">
        <v>147</v>
      </c>
    </row>
    <row r="157" spans="2:65" s="13" customFormat="1" ht="11.25">
      <c r="B157" s="155"/>
      <c r="D157" s="144" t="s">
        <v>158</v>
      </c>
      <c r="E157" s="156" t="s">
        <v>1</v>
      </c>
      <c r="F157" s="157" t="s">
        <v>160</v>
      </c>
      <c r="H157" s="158">
        <v>2395.25</v>
      </c>
      <c r="I157" s="159"/>
      <c r="L157" s="155"/>
      <c r="M157" s="160"/>
      <c r="T157" s="161"/>
      <c r="AT157" s="156" t="s">
        <v>158</v>
      </c>
      <c r="AU157" s="156" t="s">
        <v>88</v>
      </c>
      <c r="AV157" s="13" t="s">
        <v>154</v>
      </c>
      <c r="AW157" s="13" t="s">
        <v>34</v>
      </c>
      <c r="AX157" s="13" t="s">
        <v>86</v>
      </c>
      <c r="AY157" s="156" t="s">
        <v>147</v>
      </c>
    </row>
    <row r="158" spans="2:65" s="1" customFormat="1" ht="24.2" customHeight="1">
      <c r="B158" s="31"/>
      <c r="C158" s="131" t="s">
        <v>204</v>
      </c>
      <c r="D158" s="131" t="s">
        <v>149</v>
      </c>
      <c r="E158" s="132" t="s">
        <v>205</v>
      </c>
      <c r="F158" s="133" t="s">
        <v>206</v>
      </c>
      <c r="G158" s="134" t="s">
        <v>152</v>
      </c>
      <c r="H158" s="135">
        <v>189</v>
      </c>
      <c r="I158" s="136"/>
      <c r="J158" s="137">
        <f>ROUND(I158*H158,2)</f>
        <v>0</v>
      </c>
      <c r="K158" s="133" t="s">
        <v>153</v>
      </c>
      <c r="L158" s="31"/>
      <c r="M158" s="138" t="s">
        <v>1</v>
      </c>
      <c r="N158" s="139" t="s">
        <v>43</v>
      </c>
      <c r="P158" s="140">
        <f>O158*H158</f>
        <v>0</v>
      </c>
      <c r="Q158" s="140">
        <v>0</v>
      </c>
      <c r="R158" s="140">
        <f>Q158*H158</f>
        <v>0</v>
      </c>
      <c r="S158" s="140">
        <v>0.24</v>
      </c>
      <c r="T158" s="141">
        <f>S158*H158</f>
        <v>45.36</v>
      </c>
      <c r="AR158" s="142" t="s">
        <v>154</v>
      </c>
      <c r="AT158" s="142" t="s">
        <v>149</v>
      </c>
      <c r="AU158" s="142" t="s">
        <v>88</v>
      </c>
      <c r="AY158" s="16" t="s">
        <v>147</v>
      </c>
      <c r="BE158" s="143">
        <f>IF(N158="základní",J158,0)</f>
        <v>0</v>
      </c>
      <c r="BF158" s="143">
        <f>IF(N158="snížená",J158,0)</f>
        <v>0</v>
      </c>
      <c r="BG158" s="143">
        <f>IF(N158="zákl. přenesená",J158,0)</f>
        <v>0</v>
      </c>
      <c r="BH158" s="143">
        <f>IF(N158="sníž. přenesená",J158,0)</f>
        <v>0</v>
      </c>
      <c r="BI158" s="143">
        <f>IF(N158="nulová",J158,0)</f>
        <v>0</v>
      </c>
      <c r="BJ158" s="16" t="s">
        <v>86</v>
      </c>
      <c r="BK158" s="143">
        <f>ROUND(I158*H158,2)</f>
        <v>0</v>
      </c>
      <c r="BL158" s="16" t="s">
        <v>154</v>
      </c>
      <c r="BM158" s="142" t="s">
        <v>207</v>
      </c>
    </row>
    <row r="159" spans="2:65" s="1" customFormat="1" ht="39">
      <c r="B159" s="31"/>
      <c r="D159" s="144" t="s">
        <v>156</v>
      </c>
      <c r="F159" s="145" t="s">
        <v>208</v>
      </c>
      <c r="I159" s="146"/>
      <c r="L159" s="31"/>
      <c r="M159" s="147"/>
      <c r="T159" s="55"/>
      <c r="AT159" s="16" t="s">
        <v>156</v>
      </c>
      <c r="AU159" s="16" t="s">
        <v>88</v>
      </c>
    </row>
    <row r="160" spans="2:65" s="12" customFormat="1" ht="11.25">
      <c r="B160" s="148"/>
      <c r="D160" s="144" t="s">
        <v>158</v>
      </c>
      <c r="E160" s="149" t="s">
        <v>1</v>
      </c>
      <c r="F160" s="150" t="s">
        <v>209</v>
      </c>
      <c r="H160" s="151">
        <v>189</v>
      </c>
      <c r="I160" s="152"/>
      <c r="L160" s="148"/>
      <c r="M160" s="153"/>
      <c r="T160" s="154"/>
      <c r="AT160" s="149" t="s">
        <v>158</v>
      </c>
      <c r="AU160" s="149" t="s">
        <v>88</v>
      </c>
      <c r="AV160" s="12" t="s">
        <v>88</v>
      </c>
      <c r="AW160" s="12" t="s">
        <v>34</v>
      </c>
      <c r="AX160" s="12" t="s">
        <v>78</v>
      </c>
      <c r="AY160" s="149" t="s">
        <v>147</v>
      </c>
    </row>
    <row r="161" spans="2:65" s="13" customFormat="1" ht="11.25">
      <c r="B161" s="155"/>
      <c r="D161" s="144" t="s">
        <v>158</v>
      </c>
      <c r="E161" s="156" t="s">
        <v>1</v>
      </c>
      <c r="F161" s="157" t="s">
        <v>160</v>
      </c>
      <c r="H161" s="158">
        <v>189</v>
      </c>
      <c r="I161" s="159"/>
      <c r="L161" s="155"/>
      <c r="M161" s="160"/>
      <c r="T161" s="161"/>
      <c r="AT161" s="156" t="s">
        <v>158</v>
      </c>
      <c r="AU161" s="156" t="s">
        <v>88</v>
      </c>
      <c r="AV161" s="13" t="s">
        <v>154</v>
      </c>
      <c r="AW161" s="13" t="s">
        <v>34</v>
      </c>
      <c r="AX161" s="13" t="s">
        <v>86</v>
      </c>
      <c r="AY161" s="156" t="s">
        <v>147</v>
      </c>
    </row>
    <row r="162" spans="2:65" s="1" customFormat="1" ht="24.2" customHeight="1">
      <c r="B162" s="31"/>
      <c r="C162" s="131" t="s">
        <v>210</v>
      </c>
      <c r="D162" s="131" t="s">
        <v>149</v>
      </c>
      <c r="E162" s="132" t="s">
        <v>211</v>
      </c>
      <c r="F162" s="133" t="s">
        <v>212</v>
      </c>
      <c r="G162" s="134" t="s">
        <v>152</v>
      </c>
      <c r="H162" s="135">
        <v>19.2</v>
      </c>
      <c r="I162" s="136"/>
      <c r="J162" s="137">
        <f>ROUND(I162*H162,2)</f>
        <v>0</v>
      </c>
      <c r="K162" s="133" t="s">
        <v>153</v>
      </c>
      <c r="L162" s="31"/>
      <c r="M162" s="138" t="s">
        <v>1</v>
      </c>
      <c r="N162" s="139" t="s">
        <v>43</v>
      </c>
      <c r="P162" s="140">
        <f>O162*H162</f>
        <v>0</v>
      </c>
      <c r="Q162" s="140">
        <v>0</v>
      </c>
      <c r="R162" s="140">
        <f>Q162*H162</f>
        <v>0</v>
      </c>
      <c r="S162" s="140">
        <v>0.24</v>
      </c>
      <c r="T162" s="141">
        <f>S162*H162</f>
        <v>4.6079999999999997</v>
      </c>
      <c r="AR162" s="142" t="s">
        <v>154</v>
      </c>
      <c r="AT162" s="142" t="s">
        <v>149</v>
      </c>
      <c r="AU162" s="142" t="s">
        <v>88</v>
      </c>
      <c r="AY162" s="16" t="s">
        <v>147</v>
      </c>
      <c r="BE162" s="143">
        <f>IF(N162="základní",J162,0)</f>
        <v>0</v>
      </c>
      <c r="BF162" s="143">
        <f>IF(N162="snížená",J162,0)</f>
        <v>0</v>
      </c>
      <c r="BG162" s="143">
        <f>IF(N162="zákl. přenesená",J162,0)</f>
        <v>0</v>
      </c>
      <c r="BH162" s="143">
        <f>IF(N162="sníž. přenesená",J162,0)</f>
        <v>0</v>
      </c>
      <c r="BI162" s="143">
        <f>IF(N162="nulová",J162,0)</f>
        <v>0</v>
      </c>
      <c r="BJ162" s="16" t="s">
        <v>86</v>
      </c>
      <c r="BK162" s="143">
        <f>ROUND(I162*H162,2)</f>
        <v>0</v>
      </c>
      <c r="BL162" s="16" t="s">
        <v>154</v>
      </c>
      <c r="BM162" s="142" t="s">
        <v>213</v>
      </c>
    </row>
    <row r="163" spans="2:65" s="1" customFormat="1" ht="39">
      <c r="B163" s="31"/>
      <c r="D163" s="144" t="s">
        <v>156</v>
      </c>
      <c r="F163" s="145" t="s">
        <v>214</v>
      </c>
      <c r="I163" s="146"/>
      <c r="L163" s="31"/>
      <c r="M163" s="147"/>
      <c r="T163" s="55"/>
      <c r="AT163" s="16" t="s">
        <v>156</v>
      </c>
      <c r="AU163" s="16" t="s">
        <v>88</v>
      </c>
    </row>
    <row r="164" spans="2:65" s="12" customFormat="1" ht="22.5">
      <c r="B164" s="148"/>
      <c r="D164" s="144" t="s">
        <v>158</v>
      </c>
      <c r="E164" s="149" t="s">
        <v>1</v>
      </c>
      <c r="F164" s="150" t="s">
        <v>215</v>
      </c>
      <c r="H164" s="151">
        <v>19.2</v>
      </c>
      <c r="I164" s="152"/>
      <c r="L164" s="148"/>
      <c r="M164" s="153"/>
      <c r="T164" s="154"/>
      <c r="AT164" s="149" t="s">
        <v>158</v>
      </c>
      <c r="AU164" s="149" t="s">
        <v>88</v>
      </c>
      <c r="AV164" s="12" t="s">
        <v>88</v>
      </c>
      <c r="AW164" s="12" t="s">
        <v>34</v>
      </c>
      <c r="AX164" s="12" t="s">
        <v>78</v>
      </c>
      <c r="AY164" s="149" t="s">
        <v>147</v>
      </c>
    </row>
    <row r="165" spans="2:65" s="13" customFormat="1" ht="11.25">
      <c r="B165" s="155"/>
      <c r="D165" s="144" t="s">
        <v>158</v>
      </c>
      <c r="E165" s="156" t="s">
        <v>1</v>
      </c>
      <c r="F165" s="157" t="s">
        <v>160</v>
      </c>
      <c r="H165" s="158">
        <v>19.2</v>
      </c>
      <c r="I165" s="159"/>
      <c r="L165" s="155"/>
      <c r="M165" s="160"/>
      <c r="T165" s="161"/>
      <c r="AT165" s="156" t="s">
        <v>158</v>
      </c>
      <c r="AU165" s="156" t="s">
        <v>88</v>
      </c>
      <c r="AV165" s="13" t="s">
        <v>154</v>
      </c>
      <c r="AW165" s="13" t="s">
        <v>34</v>
      </c>
      <c r="AX165" s="13" t="s">
        <v>86</v>
      </c>
      <c r="AY165" s="156" t="s">
        <v>147</v>
      </c>
    </row>
    <row r="166" spans="2:65" s="1" customFormat="1" ht="24.2" customHeight="1">
      <c r="B166" s="31"/>
      <c r="C166" s="131" t="s">
        <v>216</v>
      </c>
      <c r="D166" s="131" t="s">
        <v>149</v>
      </c>
      <c r="E166" s="132" t="s">
        <v>217</v>
      </c>
      <c r="F166" s="133" t="s">
        <v>218</v>
      </c>
      <c r="G166" s="134" t="s">
        <v>152</v>
      </c>
      <c r="H166" s="135">
        <v>13600</v>
      </c>
      <c r="I166" s="136"/>
      <c r="J166" s="137">
        <f>ROUND(I166*H166,2)</f>
        <v>0</v>
      </c>
      <c r="K166" s="133" t="s">
        <v>153</v>
      </c>
      <c r="L166" s="31"/>
      <c r="M166" s="138" t="s">
        <v>1</v>
      </c>
      <c r="N166" s="139" t="s">
        <v>43</v>
      </c>
      <c r="P166" s="140">
        <f>O166*H166</f>
        <v>0</v>
      </c>
      <c r="Q166" s="140">
        <v>0</v>
      </c>
      <c r="R166" s="140">
        <f>Q166*H166</f>
        <v>0</v>
      </c>
      <c r="S166" s="140">
        <v>0</v>
      </c>
      <c r="T166" s="141">
        <f>S166*H166</f>
        <v>0</v>
      </c>
      <c r="AR166" s="142" t="s">
        <v>154</v>
      </c>
      <c r="AT166" s="142" t="s">
        <v>149</v>
      </c>
      <c r="AU166" s="142" t="s">
        <v>88</v>
      </c>
      <c r="AY166" s="16" t="s">
        <v>147</v>
      </c>
      <c r="BE166" s="143">
        <f>IF(N166="základní",J166,0)</f>
        <v>0</v>
      </c>
      <c r="BF166" s="143">
        <f>IF(N166="snížená",J166,0)</f>
        <v>0</v>
      </c>
      <c r="BG166" s="143">
        <f>IF(N166="zákl. přenesená",J166,0)</f>
        <v>0</v>
      </c>
      <c r="BH166" s="143">
        <f>IF(N166="sníž. přenesená",J166,0)</f>
        <v>0</v>
      </c>
      <c r="BI166" s="143">
        <f>IF(N166="nulová",J166,0)</f>
        <v>0</v>
      </c>
      <c r="BJ166" s="16" t="s">
        <v>86</v>
      </c>
      <c r="BK166" s="143">
        <f>ROUND(I166*H166,2)</f>
        <v>0</v>
      </c>
      <c r="BL166" s="16" t="s">
        <v>154</v>
      </c>
      <c r="BM166" s="142" t="s">
        <v>219</v>
      </c>
    </row>
    <row r="167" spans="2:65" s="1" customFormat="1" ht="19.5">
      <c r="B167" s="31"/>
      <c r="D167" s="144" t="s">
        <v>156</v>
      </c>
      <c r="F167" s="145" t="s">
        <v>220</v>
      </c>
      <c r="I167" s="146"/>
      <c r="L167" s="31"/>
      <c r="M167" s="147"/>
      <c r="T167" s="55"/>
      <c r="AT167" s="16" t="s">
        <v>156</v>
      </c>
      <c r="AU167" s="16" t="s">
        <v>88</v>
      </c>
    </row>
    <row r="168" spans="2:65" s="12" customFormat="1" ht="11.25">
      <c r="B168" s="148"/>
      <c r="D168" s="144" t="s">
        <v>158</v>
      </c>
      <c r="E168" s="149" t="s">
        <v>1</v>
      </c>
      <c r="F168" s="150" t="s">
        <v>221</v>
      </c>
      <c r="H168" s="151">
        <v>13600</v>
      </c>
      <c r="I168" s="152"/>
      <c r="L168" s="148"/>
      <c r="M168" s="153"/>
      <c r="T168" s="154"/>
      <c r="AT168" s="149" t="s">
        <v>158</v>
      </c>
      <c r="AU168" s="149" t="s">
        <v>88</v>
      </c>
      <c r="AV168" s="12" t="s">
        <v>88</v>
      </c>
      <c r="AW168" s="12" t="s">
        <v>34</v>
      </c>
      <c r="AX168" s="12" t="s">
        <v>78</v>
      </c>
      <c r="AY168" s="149" t="s">
        <v>147</v>
      </c>
    </row>
    <row r="169" spans="2:65" s="13" customFormat="1" ht="11.25">
      <c r="B169" s="155"/>
      <c r="D169" s="144" t="s">
        <v>158</v>
      </c>
      <c r="E169" s="156" t="s">
        <v>1</v>
      </c>
      <c r="F169" s="157" t="s">
        <v>160</v>
      </c>
      <c r="H169" s="158">
        <v>13600</v>
      </c>
      <c r="I169" s="159"/>
      <c r="L169" s="155"/>
      <c r="M169" s="160"/>
      <c r="T169" s="161"/>
      <c r="AT169" s="156" t="s">
        <v>158</v>
      </c>
      <c r="AU169" s="156" t="s">
        <v>88</v>
      </c>
      <c r="AV169" s="13" t="s">
        <v>154</v>
      </c>
      <c r="AW169" s="13" t="s">
        <v>34</v>
      </c>
      <c r="AX169" s="13" t="s">
        <v>86</v>
      </c>
      <c r="AY169" s="156" t="s">
        <v>147</v>
      </c>
    </row>
    <row r="170" spans="2:65" s="1" customFormat="1" ht="24.2" customHeight="1">
      <c r="B170" s="31"/>
      <c r="C170" s="131" t="s">
        <v>8</v>
      </c>
      <c r="D170" s="131" t="s">
        <v>149</v>
      </c>
      <c r="E170" s="132" t="s">
        <v>222</v>
      </c>
      <c r="F170" s="133" t="s">
        <v>223</v>
      </c>
      <c r="G170" s="134" t="s">
        <v>224</v>
      </c>
      <c r="H170" s="135">
        <v>5.76</v>
      </c>
      <c r="I170" s="136"/>
      <c r="J170" s="137">
        <f>ROUND(I170*H170,2)</f>
        <v>0</v>
      </c>
      <c r="K170" s="133" t="s">
        <v>153</v>
      </c>
      <c r="L170" s="31"/>
      <c r="M170" s="138" t="s">
        <v>1</v>
      </c>
      <c r="N170" s="139" t="s">
        <v>43</v>
      </c>
      <c r="P170" s="140">
        <f>O170*H170</f>
        <v>0</v>
      </c>
      <c r="Q170" s="140">
        <v>0</v>
      </c>
      <c r="R170" s="140">
        <f>Q170*H170</f>
        <v>0</v>
      </c>
      <c r="S170" s="140">
        <v>0</v>
      </c>
      <c r="T170" s="141">
        <f>S170*H170</f>
        <v>0</v>
      </c>
      <c r="AR170" s="142" t="s">
        <v>154</v>
      </c>
      <c r="AT170" s="142" t="s">
        <v>149</v>
      </c>
      <c r="AU170" s="142" t="s">
        <v>88</v>
      </c>
      <c r="AY170" s="16" t="s">
        <v>147</v>
      </c>
      <c r="BE170" s="143">
        <f>IF(N170="základní",J170,0)</f>
        <v>0</v>
      </c>
      <c r="BF170" s="143">
        <f>IF(N170="snížená",J170,0)</f>
        <v>0</v>
      </c>
      <c r="BG170" s="143">
        <f>IF(N170="zákl. přenesená",J170,0)</f>
        <v>0</v>
      </c>
      <c r="BH170" s="143">
        <f>IF(N170="sníž. přenesená",J170,0)</f>
        <v>0</v>
      </c>
      <c r="BI170" s="143">
        <f>IF(N170="nulová",J170,0)</f>
        <v>0</v>
      </c>
      <c r="BJ170" s="16" t="s">
        <v>86</v>
      </c>
      <c r="BK170" s="143">
        <f>ROUND(I170*H170,2)</f>
        <v>0</v>
      </c>
      <c r="BL170" s="16" t="s">
        <v>154</v>
      </c>
      <c r="BM170" s="142" t="s">
        <v>225</v>
      </c>
    </row>
    <row r="171" spans="2:65" s="1" customFormat="1" ht="19.5">
      <c r="B171" s="31"/>
      <c r="D171" s="144" t="s">
        <v>156</v>
      </c>
      <c r="F171" s="145" t="s">
        <v>226</v>
      </c>
      <c r="I171" s="146"/>
      <c r="L171" s="31"/>
      <c r="M171" s="147"/>
      <c r="T171" s="55"/>
      <c r="AT171" s="16" t="s">
        <v>156</v>
      </c>
      <c r="AU171" s="16" t="s">
        <v>88</v>
      </c>
    </row>
    <row r="172" spans="2:65" s="12" customFormat="1" ht="22.5">
      <c r="B172" s="148"/>
      <c r="D172" s="144" t="s">
        <v>158</v>
      </c>
      <c r="E172" s="149" t="s">
        <v>1</v>
      </c>
      <c r="F172" s="150" t="s">
        <v>227</v>
      </c>
      <c r="H172" s="151">
        <v>5.76</v>
      </c>
      <c r="I172" s="152"/>
      <c r="L172" s="148"/>
      <c r="M172" s="153"/>
      <c r="T172" s="154"/>
      <c r="AT172" s="149" t="s">
        <v>158</v>
      </c>
      <c r="AU172" s="149" t="s">
        <v>88</v>
      </c>
      <c r="AV172" s="12" t="s">
        <v>88</v>
      </c>
      <c r="AW172" s="12" t="s">
        <v>34</v>
      </c>
      <c r="AX172" s="12" t="s">
        <v>78</v>
      </c>
      <c r="AY172" s="149" t="s">
        <v>147</v>
      </c>
    </row>
    <row r="173" spans="2:65" s="13" customFormat="1" ht="11.25">
      <c r="B173" s="155"/>
      <c r="D173" s="144" t="s">
        <v>158</v>
      </c>
      <c r="E173" s="156" t="s">
        <v>1</v>
      </c>
      <c r="F173" s="157" t="s">
        <v>160</v>
      </c>
      <c r="H173" s="158">
        <v>5.76</v>
      </c>
      <c r="I173" s="159"/>
      <c r="L173" s="155"/>
      <c r="M173" s="160"/>
      <c r="T173" s="161"/>
      <c r="AT173" s="156" t="s">
        <v>158</v>
      </c>
      <c r="AU173" s="156" t="s">
        <v>88</v>
      </c>
      <c r="AV173" s="13" t="s">
        <v>154</v>
      </c>
      <c r="AW173" s="13" t="s">
        <v>34</v>
      </c>
      <c r="AX173" s="13" t="s">
        <v>86</v>
      </c>
      <c r="AY173" s="156" t="s">
        <v>147</v>
      </c>
    </row>
    <row r="174" spans="2:65" s="1" customFormat="1" ht="33" customHeight="1">
      <c r="B174" s="31"/>
      <c r="C174" s="131" t="s">
        <v>228</v>
      </c>
      <c r="D174" s="131" t="s">
        <v>149</v>
      </c>
      <c r="E174" s="132" t="s">
        <v>229</v>
      </c>
      <c r="F174" s="133" t="s">
        <v>230</v>
      </c>
      <c r="G174" s="134" t="s">
        <v>224</v>
      </c>
      <c r="H174" s="135">
        <v>23.04</v>
      </c>
      <c r="I174" s="136"/>
      <c r="J174" s="137">
        <f>ROUND(I174*H174,2)</f>
        <v>0</v>
      </c>
      <c r="K174" s="133" t="s">
        <v>153</v>
      </c>
      <c r="L174" s="31"/>
      <c r="M174" s="138" t="s">
        <v>1</v>
      </c>
      <c r="N174" s="139" t="s">
        <v>43</v>
      </c>
      <c r="P174" s="140">
        <f>O174*H174</f>
        <v>0</v>
      </c>
      <c r="Q174" s="140">
        <v>0</v>
      </c>
      <c r="R174" s="140">
        <f>Q174*H174</f>
        <v>0</v>
      </c>
      <c r="S174" s="140">
        <v>0</v>
      </c>
      <c r="T174" s="141">
        <f>S174*H174</f>
        <v>0</v>
      </c>
      <c r="AR174" s="142" t="s">
        <v>154</v>
      </c>
      <c r="AT174" s="142" t="s">
        <v>149</v>
      </c>
      <c r="AU174" s="142" t="s">
        <v>88</v>
      </c>
      <c r="AY174" s="16" t="s">
        <v>147</v>
      </c>
      <c r="BE174" s="143">
        <f>IF(N174="základní",J174,0)</f>
        <v>0</v>
      </c>
      <c r="BF174" s="143">
        <f>IF(N174="snížená",J174,0)</f>
        <v>0</v>
      </c>
      <c r="BG174" s="143">
        <f>IF(N174="zákl. přenesená",J174,0)</f>
        <v>0</v>
      </c>
      <c r="BH174" s="143">
        <f>IF(N174="sníž. přenesená",J174,0)</f>
        <v>0</v>
      </c>
      <c r="BI174" s="143">
        <f>IF(N174="nulová",J174,0)</f>
        <v>0</v>
      </c>
      <c r="BJ174" s="16" t="s">
        <v>86</v>
      </c>
      <c r="BK174" s="143">
        <f>ROUND(I174*H174,2)</f>
        <v>0</v>
      </c>
      <c r="BL174" s="16" t="s">
        <v>154</v>
      </c>
      <c r="BM174" s="142" t="s">
        <v>231</v>
      </c>
    </row>
    <row r="175" spans="2:65" s="1" customFormat="1" ht="19.5">
      <c r="B175" s="31"/>
      <c r="D175" s="144" t="s">
        <v>156</v>
      </c>
      <c r="F175" s="145" t="s">
        <v>232</v>
      </c>
      <c r="I175" s="146"/>
      <c r="L175" s="31"/>
      <c r="M175" s="147"/>
      <c r="T175" s="55"/>
      <c r="AT175" s="16" t="s">
        <v>156</v>
      </c>
      <c r="AU175" s="16" t="s">
        <v>88</v>
      </c>
    </row>
    <row r="176" spans="2:65" s="12" customFormat="1" ht="22.5">
      <c r="B176" s="148"/>
      <c r="D176" s="144" t="s">
        <v>158</v>
      </c>
      <c r="E176" s="149" t="s">
        <v>1</v>
      </c>
      <c r="F176" s="150" t="s">
        <v>233</v>
      </c>
      <c r="H176" s="151">
        <v>23.04</v>
      </c>
      <c r="I176" s="152"/>
      <c r="L176" s="148"/>
      <c r="M176" s="153"/>
      <c r="T176" s="154"/>
      <c r="AT176" s="149" t="s">
        <v>158</v>
      </c>
      <c r="AU176" s="149" t="s">
        <v>88</v>
      </c>
      <c r="AV176" s="12" t="s">
        <v>88</v>
      </c>
      <c r="AW176" s="12" t="s">
        <v>34</v>
      </c>
      <c r="AX176" s="12" t="s">
        <v>78</v>
      </c>
      <c r="AY176" s="149" t="s">
        <v>147</v>
      </c>
    </row>
    <row r="177" spans="2:65" s="13" customFormat="1" ht="11.25">
      <c r="B177" s="155"/>
      <c r="D177" s="144" t="s">
        <v>158</v>
      </c>
      <c r="E177" s="156" t="s">
        <v>1</v>
      </c>
      <c r="F177" s="157" t="s">
        <v>160</v>
      </c>
      <c r="H177" s="158">
        <v>23.04</v>
      </c>
      <c r="I177" s="159"/>
      <c r="L177" s="155"/>
      <c r="M177" s="160"/>
      <c r="T177" s="161"/>
      <c r="AT177" s="156" t="s">
        <v>158</v>
      </c>
      <c r="AU177" s="156" t="s">
        <v>88</v>
      </c>
      <c r="AV177" s="13" t="s">
        <v>154</v>
      </c>
      <c r="AW177" s="13" t="s">
        <v>34</v>
      </c>
      <c r="AX177" s="13" t="s">
        <v>86</v>
      </c>
      <c r="AY177" s="156" t="s">
        <v>147</v>
      </c>
    </row>
    <row r="178" spans="2:65" s="1" customFormat="1" ht="33" customHeight="1">
      <c r="B178" s="31"/>
      <c r="C178" s="131" t="s">
        <v>234</v>
      </c>
      <c r="D178" s="131" t="s">
        <v>149</v>
      </c>
      <c r="E178" s="132" t="s">
        <v>235</v>
      </c>
      <c r="F178" s="133" t="s">
        <v>236</v>
      </c>
      <c r="G178" s="134" t="s">
        <v>224</v>
      </c>
      <c r="H178" s="135">
        <v>22314.95</v>
      </c>
      <c r="I178" s="136"/>
      <c r="J178" s="137">
        <f>ROUND(I178*H178,2)</f>
        <v>0</v>
      </c>
      <c r="K178" s="133" t="s">
        <v>153</v>
      </c>
      <c r="L178" s="31"/>
      <c r="M178" s="138" t="s">
        <v>1</v>
      </c>
      <c r="N178" s="139" t="s">
        <v>43</v>
      </c>
      <c r="P178" s="140">
        <f>O178*H178</f>
        <v>0</v>
      </c>
      <c r="Q178" s="140">
        <v>0</v>
      </c>
      <c r="R178" s="140">
        <f>Q178*H178</f>
        <v>0</v>
      </c>
      <c r="S178" s="140">
        <v>0</v>
      </c>
      <c r="T178" s="141">
        <f>S178*H178</f>
        <v>0</v>
      </c>
      <c r="AR178" s="142" t="s">
        <v>154</v>
      </c>
      <c r="AT178" s="142" t="s">
        <v>149</v>
      </c>
      <c r="AU178" s="142" t="s">
        <v>88</v>
      </c>
      <c r="AY178" s="16" t="s">
        <v>147</v>
      </c>
      <c r="BE178" s="143">
        <f>IF(N178="základní",J178,0)</f>
        <v>0</v>
      </c>
      <c r="BF178" s="143">
        <f>IF(N178="snížená",J178,0)</f>
        <v>0</v>
      </c>
      <c r="BG178" s="143">
        <f>IF(N178="zákl. přenesená",J178,0)</f>
        <v>0</v>
      </c>
      <c r="BH178" s="143">
        <f>IF(N178="sníž. přenesená",J178,0)</f>
        <v>0</v>
      </c>
      <c r="BI178" s="143">
        <f>IF(N178="nulová",J178,0)</f>
        <v>0</v>
      </c>
      <c r="BJ178" s="16" t="s">
        <v>86</v>
      </c>
      <c r="BK178" s="143">
        <f>ROUND(I178*H178,2)</f>
        <v>0</v>
      </c>
      <c r="BL178" s="16" t="s">
        <v>154</v>
      </c>
      <c r="BM178" s="142" t="s">
        <v>237</v>
      </c>
    </row>
    <row r="179" spans="2:65" s="1" customFormat="1" ht="19.5">
      <c r="B179" s="31"/>
      <c r="D179" s="144" t="s">
        <v>156</v>
      </c>
      <c r="F179" s="145" t="s">
        <v>238</v>
      </c>
      <c r="I179" s="146"/>
      <c r="L179" s="31"/>
      <c r="M179" s="147"/>
      <c r="T179" s="55"/>
      <c r="AT179" s="16" t="s">
        <v>156</v>
      </c>
      <c r="AU179" s="16" t="s">
        <v>88</v>
      </c>
    </row>
    <row r="180" spans="2:65" s="12" customFormat="1" ht="11.25">
      <c r="B180" s="148"/>
      <c r="D180" s="144" t="s">
        <v>158</v>
      </c>
      <c r="E180" s="149" t="s">
        <v>1</v>
      </c>
      <c r="F180" s="150" t="s">
        <v>239</v>
      </c>
      <c r="H180" s="151">
        <v>22265</v>
      </c>
      <c r="I180" s="152"/>
      <c r="L180" s="148"/>
      <c r="M180" s="153"/>
      <c r="T180" s="154"/>
      <c r="AT180" s="149" t="s">
        <v>158</v>
      </c>
      <c r="AU180" s="149" t="s">
        <v>88</v>
      </c>
      <c r="AV180" s="12" t="s">
        <v>88</v>
      </c>
      <c r="AW180" s="12" t="s">
        <v>34</v>
      </c>
      <c r="AX180" s="12" t="s">
        <v>78</v>
      </c>
      <c r="AY180" s="149" t="s">
        <v>147</v>
      </c>
    </row>
    <row r="181" spans="2:65" s="12" customFormat="1" ht="11.25">
      <c r="B181" s="148"/>
      <c r="D181" s="144" t="s">
        <v>158</v>
      </c>
      <c r="E181" s="149" t="s">
        <v>1</v>
      </c>
      <c r="F181" s="150" t="s">
        <v>240</v>
      </c>
      <c r="H181" s="151">
        <v>49.95</v>
      </c>
      <c r="I181" s="152"/>
      <c r="L181" s="148"/>
      <c r="M181" s="153"/>
      <c r="T181" s="154"/>
      <c r="AT181" s="149" t="s">
        <v>158</v>
      </c>
      <c r="AU181" s="149" t="s">
        <v>88</v>
      </c>
      <c r="AV181" s="12" t="s">
        <v>88</v>
      </c>
      <c r="AW181" s="12" t="s">
        <v>34</v>
      </c>
      <c r="AX181" s="12" t="s">
        <v>78</v>
      </c>
      <c r="AY181" s="149" t="s">
        <v>147</v>
      </c>
    </row>
    <row r="182" spans="2:65" s="13" customFormat="1" ht="11.25">
      <c r="B182" s="155"/>
      <c r="D182" s="144" t="s">
        <v>158</v>
      </c>
      <c r="E182" s="156" t="s">
        <v>1</v>
      </c>
      <c r="F182" s="157" t="s">
        <v>160</v>
      </c>
      <c r="H182" s="158">
        <v>22314.95</v>
      </c>
      <c r="I182" s="159"/>
      <c r="L182" s="155"/>
      <c r="M182" s="160"/>
      <c r="T182" s="161"/>
      <c r="AT182" s="156" t="s">
        <v>158</v>
      </c>
      <c r="AU182" s="156" t="s">
        <v>88</v>
      </c>
      <c r="AV182" s="13" t="s">
        <v>154</v>
      </c>
      <c r="AW182" s="13" t="s">
        <v>34</v>
      </c>
      <c r="AX182" s="13" t="s">
        <v>86</v>
      </c>
      <c r="AY182" s="156" t="s">
        <v>147</v>
      </c>
    </row>
    <row r="183" spans="2:65" s="1" customFormat="1" ht="24.2" customHeight="1">
      <c r="B183" s="31"/>
      <c r="C183" s="131" t="s">
        <v>241</v>
      </c>
      <c r="D183" s="131" t="s">
        <v>149</v>
      </c>
      <c r="E183" s="132" t="s">
        <v>242</v>
      </c>
      <c r="F183" s="133" t="s">
        <v>243</v>
      </c>
      <c r="G183" s="134" t="s">
        <v>224</v>
      </c>
      <c r="H183" s="135">
        <v>4.1040000000000001</v>
      </c>
      <c r="I183" s="136"/>
      <c r="J183" s="137">
        <f>ROUND(I183*H183,2)</f>
        <v>0</v>
      </c>
      <c r="K183" s="133" t="s">
        <v>153</v>
      </c>
      <c r="L183" s="31"/>
      <c r="M183" s="138" t="s">
        <v>1</v>
      </c>
      <c r="N183" s="139" t="s">
        <v>43</v>
      </c>
      <c r="P183" s="140">
        <f>O183*H183</f>
        <v>0</v>
      </c>
      <c r="Q183" s="140">
        <v>0</v>
      </c>
      <c r="R183" s="140">
        <f>Q183*H183</f>
        <v>0</v>
      </c>
      <c r="S183" s="140">
        <v>0</v>
      </c>
      <c r="T183" s="141">
        <f>S183*H183</f>
        <v>0</v>
      </c>
      <c r="AR183" s="142" t="s">
        <v>154</v>
      </c>
      <c r="AT183" s="142" t="s">
        <v>149</v>
      </c>
      <c r="AU183" s="142" t="s">
        <v>88</v>
      </c>
      <c r="AY183" s="16" t="s">
        <v>147</v>
      </c>
      <c r="BE183" s="143">
        <f>IF(N183="základní",J183,0)</f>
        <v>0</v>
      </c>
      <c r="BF183" s="143">
        <f>IF(N183="snížená",J183,0)</f>
        <v>0</v>
      </c>
      <c r="BG183" s="143">
        <f>IF(N183="zákl. přenesená",J183,0)</f>
        <v>0</v>
      </c>
      <c r="BH183" s="143">
        <f>IF(N183="sníž. přenesená",J183,0)</f>
        <v>0</v>
      </c>
      <c r="BI183" s="143">
        <f>IF(N183="nulová",J183,0)</f>
        <v>0</v>
      </c>
      <c r="BJ183" s="16" t="s">
        <v>86</v>
      </c>
      <c r="BK183" s="143">
        <f>ROUND(I183*H183,2)</f>
        <v>0</v>
      </c>
      <c r="BL183" s="16" t="s">
        <v>154</v>
      </c>
      <c r="BM183" s="142" t="s">
        <v>244</v>
      </c>
    </row>
    <row r="184" spans="2:65" s="1" customFormat="1" ht="29.25">
      <c r="B184" s="31"/>
      <c r="D184" s="144" t="s">
        <v>156</v>
      </c>
      <c r="F184" s="145" t="s">
        <v>245</v>
      </c>
      <c r="I184" s="146"/>
      <c r="L184" s="31"/>
      <c r="M184" s="147"/>
      <c r="T184" s="55"/>
      <c r="AT184" s="16" t="s">
        <v>156</v>
      </c>
      <c r="AU184" s="16" t="s">
        <v>88</v>
      </c>
    </row>
    <row r="185" spans="2:65" s="12" customFormat="1" ht="11.25">
      <c r="B185" s="148"/>
      <c r="D185" s="144" t="s">
        <v>158</v>
      </c>
      <c r="E185" s="149" t="s">
        <v>1</v>
      </c>
      <c r="F185" s="150" t="s">
        <v>246</v>
      </c>
      <c r="H185" s="151">
        <v>2.3039999999999998</v>
      </c>
      <c r="I185" s="152"/>
      <c r="L185" s="148"/>
      <c r="M185" s="153"/>
      <c r="T185" s="154"/>
      <c r="AT185" s="149" t="s">
        <v>158</v>
      </c>
      <c r="AU185" s="149" t="s">
        <v>88</v>
      </c>
      <c r="AV185" s="12" t="s">
        <v>88</v>
      </c>
      <c r="AW185" s="12" t="s">
        <v>34</v>
      </c>
      <c r="AX185" s="12" t="s">
        <v>78</v>
      </c>
      <c r="AY185" s="149" t="s">
        <v>147</v>
      </c>
    </row>
    <row r="186" spans="2:65" s="12" customFormat="1" ht="22.5">
      <c r="B186" s="148"/>
      <c r="D186" s="144" t="s">
        <v>158</v>
      </c>
      <c r="E186" s="149" t="s">
        <v>1</v>
      </c>
      <c r="F186" s="150" t="s">
        <v>247</v>
      </c>
      <c r="H186" s="151">
        <v>0.8</v>
      </c>
      <c r="I186" s="152"/>
      <c r="L186" s="148"/>
      <c r="M186" s="153"/>
      <c r="T186" s="154"/>
      <c r="AT186" s="149" t="s">
        <v>158</v>
      </c>
      <c r="AU186" s="149" t="s">
        <v>88</v>
      </c>
      <c r="AV186" s="12" t="s">
        <v>88</v>
      </c>
      <c r="AW186" s="12" t="s">
        <v>34</v>
      </c>
      <c r="AX186" s="12" t="s">
        <v>78</v>
      </c>
      <c r="AY186" s="149" t="s">
        <v>147</v>
      </c>
    </row>
    <row r="187" spans="2:65" s="12" customFormat="1" ht="11.25">
      <c r="B187" s="148"/>
      <c r="D187" s="144" t="s">
        <v>158</v>
      </c>
      <c r="E187" s="149" t="s">
        <v>1</v>
      </c>
      <c r="F187" s="150" t="s">
        <v>248</v>
      </c>
      <c r="H187" s="151">
        <v>1</v>
      </c>
      <c r="I187" s="152"/>
      <c r="L187" s="148"/>
      <c r="M187" s="153"/>
      <c r="T187" s="154"/>
      <c r="AT187" s="149" t="s">
        <v>158</v>
      </c>
      <c r="AU187" s="149" t="s">
        <v>88</v>
      </c>
      <c r="AV187" s="12" t="s">
        <v>88</v>
      </c>
      <c r="AW187" s="12" t="s">
        <v>34</v>
      </c>
      <c r="AX187" s="12" t="s">
        <v>78</v>
      </c>
      <c r="AY187" s="149" t="s">
        <v>147</v>
      </c>
    </row>
    <row r="188" spans="2:65" s="13" customFormat="1" ht="11.25">
      <c r="B188" s="155"/>
      <c r="D188" s="144" t="s">
        <v>158</v>
      </c>
      <c r="E188" s="156" t="s">
        <v>1</v>
      </c>
      <c r="F188" s="157" t="s">
        <v>160</v>
      </c>
      <c r="H188" s="158">
        <v>4.1040000000000001</v>
      </c>
      <c r="I188" s="159"/>
      <c r="L188" s="155"/>
      <c r="M188" s="160"/>
      <c r="T188" s="161"/>
      <c r="AT188" s="156" t="s">
        <v>158</v>
      </c>
      <c r="AU188" s="156" t="s">
        <v>88</v>
      </c>
      <c r="AV188" s="13" t="s">
        <v>154</v>
      </c>
      <c r="AW188" s="13" t="s">
        <v>34</v>
      </c>
      <c r="AX188" s="13" t="s">
        <v>86</v>
      </c>
      <c r="AY188" s="156" t="s">
        <v>147</v>
      </c>
    </row>
    <row r="189" spans="2:65" s="1" customFormat="1" ht="24.2" customHeight="1">
      <c r="B189" s="31"/>
      <c r="C189" s="131" t="s">
        <v>249</v>
      </c>
      <c r="D189" s="131" t="s">
        <v>149</v>
      </c>
      <c r="E189" s="132" t="s">
        <v>250</v>
      </c>
      <c r="F189" s="133" t="s">
        <v>251</v>
      </c>
      <c r="G189" s="134" t="s">
        <v>169</v>
      </c>
      <c r="H189" s="135">
        <v>150</v>
      </c>
      <c r="I189" s="136"/>
      <c r="J189" s="137">
        <f>ROUND(I189*H189,2)</f>
        <v>0</v>
      </c>
      <c r="K189" s="133" t="s">
        <v>153</v>
      </c>
      <c r="L189" s="31"/>
      <c r="M189" s="138" t="s">
        <v>1</v>
      </c>
      <c r="N189" s="139" t="s">
        <v>43</v>
      </c>
      <c r="P189" s="140">
        <f>O189*H189</f>
        <v>0</v>
      </c>
      <c r="Q189" s="140">
        <v>0</v>
      </c>
      <c r="R189" s="140">
        <f>Q189*H189</f>
        <v>0</v>
      </c>
      <c r="S189" s="140">
        <v>0</v>
      </c>
      <c r="T189" s="141">
        <f>S189*H189</f>
        <v>0</v>
      </c>
      <c r="AR189" s="142" t="s">
        <v>154</v>
      </c>
      <c r="AT189" s="142" t="s">
        <v>149</v>
      </c>
      <c r="AU189" s="142" t="s">
        <v>88</v>
      </c>
      <c r="AY189" s="16" t="s">
        <v>147</v>
      </c>
      <c r="BE189" s="143">
        <f>IF(N189="základní",J189,0)</f>
        <v>0</v>
      </c>
      <c r="BF189" s="143">
        <f>IF(N189="snížená",J189,0)</f>
        <v>0</v>
      </c>
      <c r="BG189" s="143">
        <f>IF(N189="zákl. přenesená",J189,0)</f>
        <v>0</v>
      </c>
      <c r="BH189" s="143">
        <f>IF(N189="sníž. přenesená",J189,0)</f>
        <v>0</v>
      </c>
      <c r="BI189" s="143">
        <f>IF(N189="nulová",J189,0)</f>
        <v>0</v>
      </c>
      <c r="BJ189" s="16" t="s">
        <v>86</v>
      </c>
      <c r="BK189" s="143">
        <f>ROUND(I189*H189,2)</f>
        <v>0</v>
      </c>
      <c r="BL189" s="16" t="s">
        <v>154</v>
      </c>
      <c r="BM189" s="142" t="s">
        <v>252</v>
      </c>
    </row>
    <row r="190" spans="2:65" s="1" customFormat="1" ht="29.25">
      <c r="B190" s="31"/>
      <c r="D190" s="144" t="s">
        <v>156</v>
      </c>
      <c r="F190" s="145" t="s">
        <v>253</v>
      </c>
      <c r="I190" s="146"/>
      <c r="L190" s="31"/>
      <c r="M190" s="147"/>
      <c r="T190" s="55"/>
      <c r="AT190" s="16" t="s">
        <v>156</v>
      </c>
      <c r="AU190" s="16" t="s">
        <v>88</v>
      </c>
    </row>
    <row r="191" spans="2:65" s="12" customFormat="1" ht="11.25">
      <c r="B191" s="148"/>
      <c r="D191" s="144" t="s">
        <v>158</v>
      </c>
      <c r="E191" s="149" t="s">
        <v>1</v>
      </c>
      <c r="F191" s="150" t="s">
        <v>172</v>
      </c>
      <c r="H191" s="151">
        <v>150</v>
      </c>
      <c r="I191" s="152"/>
      <c r="L191" s="148"/>
      <c r="M191" s="153"/>
      <c r="T191" s="154"/>
      <c r="AT191" s="149" t="s">
        <v>158</v>
      </c>
      <c r="AU191" s="149" t="s">
        <v>88</v>
      </c>
      <c r="AV191" s="12" t="s">
        <v>88</v>
      </c>
      <c r="AW191" s="12" t="s">
        <v>34</v>
      </c>
      <c r="AX191" s="12" t="s">
        <v>78</v>
      </c>
      <c r="AY191" s="149" t="s">
        <v>147</v>
      </c>
    </row>
    <row r="192" spans="2:65" s="13" customFormat="1" ht="11.25">
      <c r="B192" s="155"/>
      <c r="D192" s="144" t="s">
        <v>158</v>
      </c>
      <c r="E192" s="156" t="s">
        <v>1</v>
      </c>
      <c r="F192" s="157" t="s">
        <v>160</v>
      </c>
      <c r="H192" s="158">
        <v>150</v>
      </c>
      <c r="I192" s="159"/>
      <c r="L192" s="155"/>
      <c r="M192" s="160"/>
      <c r="T192" s="161"/>
      <c r="AT192" s="156" t="s">
        <v>158</v>
      </c>
      <c r="AU192" s="156" t="s">
        <v>88</v>
      </c>
      <c r="AV192" s="13" t="s">
        <v>154</v>
      </c>
      <c r="AW192" s="13" t="s">
        <v>34</v>
      </c>
      <c r="AX192" s="13" t="s">
        <v>86</v>
      </c>
      <c r="AY192" s="156" t="s">
        <v>147</v>
      </c>
    </row>
    <row r="193" spans="2:65" s="1" customFormat="1" ht="24.2" customHeight="1">
      <c r="B193" s="31"/>
      <c r="C193" s="131" t="s">
        <v>254</v>
      </c>
      <c r="D193" s="131" t="s">
        <v>149</v>
      </c>
      <c r="E193" s="132" t="s">
        <v>255</v>
      </c>
      <c r="F193" s="133" t="s">
        <v>256</v>
      </c>
      <c r="G193" s="134" t="s">
        <v>169</v>
      </c>
      <c r="H193" s="135">
        <v>50</v>
      </c>
      <c r="I193" s="136"/>
      <c r="J193" s="137">
        <f>ROUND(I193*H193,2)</f>
        <v>0</v>
      </c>
      <c r="K193" s="133" t="s">
        <v>153</v>
      </c>
      <c r="L193" s="31"/>
      <c r="M193" s="138" t="s">
        <v>1</v>
      </c>
      <c r="N193" s="139" t="s">
        <v>43</v>
      </c>
      <c r="P193" s="140">
        <f>O193*H193</f>
        <v>0</v>
      </c>
      <c r="Q193" s="140">
        <v>0</v>
      </c>
      <c r="R193" s="140">
        <f>Q193*H193</f>
        <v>0</v>
      </c>
      <c r="S193" s="140">
        <v>0</v>
      </c>
      <c r="T193" s="141">
        <f>S193*H193</f>
        <v>0</v>
      </c>
      <c r="AR193" s="142" t="s">
        <v>154</v>
      </c>
      <c r="AT193" s="142" t="s">
        <v>149</v>
      </c>
      <c r="AU193" s="142" t="s">
        <v>88</v>
      </c>
      <c r="AY193" s="16" t="s">
        <v>147</v>
      </c>
      <c r="BE193" s="143">
        <f>IF(N193="základní",J193,0)</f>
        <v>0</v>
      </c>
      <c r="BF193" s="143">
        <f>IF(N193="snížená",J193,0)</f>
        <v>0</v>
      </c>
      <c r="BG193" s="143">
        <f>IF(N193="zákl. přenesená",J193,0)</f>
        <v>0</v>
      </c>
      <c r="BH193" s="143">
        <f>IF(N193="sníž. přenesená",J193,0)</f>
        <v>0</v>
      </c>
      <c r="BI193" s="143">
        <f>IF(N193="nulová",J193,0)</f>
        <v>0</v>
      </c>
      <c r="BJ193" s="16" t="s">
        <v>86</v>
      </c>
      <c r="BK193" s="143">
        <f>ROUND(I193*H193,2)</f>
        <v>0</v>
      </c>
      <c r="BL193" s="16" t="s">
        <v>154</v>
      </c>
      <c r="BM193" s="142" t="s">
        <v>257</v>
      </c>
    </row>
    <row r="194" spans="2:65" s="1" customFormat="1" ht="29.25">
      <c r="B194" s="31"/>
      <c r="D194" s="144" t="s">
        <v>156</v>
      </c>
      <c r="F194" s="145" t="s">
        <v>258</v>
      </c>
      <c r="I194" s="146"/>
      <c r="L194" s="31"/>
      <c r="M194" s="147"/>
      <c r="T194" s="55"/>
      <c r="AT194" s="16" t="s">
        <v>156</v>
      </c>
      <c r="AU194" s="16" t="s">
        <v>88</v>
      </c>
    </row>
    <row r="195" spans="2:65" s="12" customFormat="1" ht="11.25">
      <c r="B195" s="148"/>
      <c r="D195" s="144" t="s">
        <v>158</v>
      </c>
      <c r="E195" s="149" t="s">
        <v>1</v>
      </c>
      <c r="F195" s="150" t="s">
        <v>177</v>
      </c>
      <c r="H195" s="151">
        <v>50</v>
      </c>
      <c r="I195" s="152"/>
      <c r="L195" s="148"/>
      <c r="M195" s="153"/>
      <c r="T195" s="154"/>
      <c r="AT195" s="149" t="s">
        <v>158</v>
      </c>
      <c r="AU195" s="149" t="s">
        <v>88</v>
      </c>
      <c r="AV195" s="12" t="s">
        <v>88</v>
      </c>
      <c r="AW195" s="12" t="s">
        <v>34</v>
      </c>
      <c r="AX195" s="12" t="s">
        <v>78</v>
      </c>
      <c r="AY195" s="149" t="s">
        <v>147</v>
      </c>
    </row>
    <row r="196" spans="2:65" s="13" customFormat="1" ht="11.25">
      <c r="B196" s="155"/>
      <c r="D196" s="144" t="s">
        <v>158</v>
      </c>
      <c r="E196" s="156" t="s">
        <v>1</v>
      </c>
      <c r="F196" s="157" t="s">
        <v>160</v>
      </c>
      <c r="H196" s="158">
        <v>50</v>
      </c>
      <c r="I196" s="159"/>
      <c r="L196" s="155"/>
      <c r="M196" s="160"/>
      <c r="T196" s="161"/>
      <c r="AT196" s="156" t="s">
        <v>158</v>
      </c>
      <c r="AU196" s="156" t="s">
        <v>88</v>
      </c>
      <c r="AV196" s="13" t="s">
        <v>154</v>
      </c>
      <c r="AW196" s="13" t="s">
        <v>34</v>
      </c>
      <c r="AX196" s="13" t="s">
        <v>86</v>
      </c>
      <c r="AY196" s="156" t="s">
        <v>147</v>
      </c>
    </row>
    <row r="197" spans="2:65" s="1" customFormat="1" ht="37.9" customHeight="1">
      <c r="B197" s="31"/>
      <c r="C197" s="131" t="s">
        <v>259</v>
      </c>
      <c r="D197" s="131" t="s">
        <v>149</v>
      </c>
      <c r="E197" s="132" t="s">
        <v>260</v>
      </c>
      <c r="F197" s="133" t="s">
        <v>261</v>
      </c>
      <c r="G197" s="134" t="s">
        <v>224</v>
      </c>
      <c r="H197" s="135">
        <v>25327.21</v>
      </c>
      <c r="I197" s="136"/>
      <c r="J197" s="137">
        <f>ROUND(I197*H197,2)</f>
        <v>0</v>
      </c>
      <c r="K197" s="133" t="s">
        <v>153</v>
      </c>
      <c r="L197" s="31"/>
      <c r="M197" s="138" t="s">
        <v>1</v>
      </c>
      <c r="N197" s="139" t="s">
        <v>43</v>
      </c>
      <c r="P197" s="140">
        <f>O197*H197</f>
        <v>0</v>
      </c>
      <c r="Q197" s="140">
        <v>0</v>
      </c>
      <c r="R197" s="140">
        <f>Q197*H197</f>
        <v>0</v>
      </c>
      <c r="S197" s="140">
        <v>0</v>
      </c>
      <c r="T197" s="141">
        <f>S197*H197</f>
        <v>0</v>
      </c>
      <c r="AR197" s="142" t="s">
        <v>154</v>
      </c>
      <c r="AT197" s="142" t="s">
        <v>149</v>
      </c>
      <c r="AU197" s="142" t="s">
        <v>88</v>
      </c>
      <c r="AY197" s="16" t="s">
        <v>147</v>
      </c>
      <c r="BE197" s="143">
        <f>IF(N197="základní",J197,0)</f>
        <v>0</v>
      </c>
      <c r="BF197" s="143">
        <f>IF(N197="snížená",J197,0)</f>
        <v>0</v>
      </c>
      <c r="BG197" s="143">
        <f>IF(N197="zákl. přenesená",J197,0)</f>
        <v>0</v>
      </c>
      <c r="BH197" s="143">
        <f>IF(N197="sníž. přenesená",J197,0)</f>
        <v>0</v>
      </c>
      <c r="BI197" s="143">
        <f>IF(N197="nulová",J197,0)</f>
        <v>0</v>
      </c>
      <c r="BJ197" s="16" t="s">
        <v>86</v>
      </c>
      <c r="BK197" s="143">
        <f>ROUND(I197*H197,2)</f>
        <v>0</v>
      </c>
      <c r="BL197" s="16" t="s">
        <v>154</v>
      </c>
      <c r="BM197" s="142" t="s">
        <v>262</v>
      </c>
    </row>
    <row r="198" spans="2:65" s="1" customFormat="1" ht="39">
      <c r="B198" s="31"/>
      <c r="D198" s="144" t="s">
        <v>156</v>
      </c>
      <c r="F198" s="145" t="s">
        <v>263</v>
      </c>
      <c r="I198" s="146"/>
      <c r="L198" s="31"/>
      <c r="M198" s="147"/>
      <c r="T198" s="55"/>
      <c r="AT198" s="16" t="s">
        <v>156</v>
      </c>
      <c r="AU198" s="16" t="s">
        <v>88</v>
      </c>
    </row>
    <row r="199" spans="2:65" s="12" customFormat="1" ht="22.5">
      <c r="B199" s="148"/>
      <c r="D199" s="144" t="s">
        <v>158</v>
      </c>
      <c r="E199" s="149" t="s">
        <v>1</v>
      </c>
      <c r="F199" s="150" t="s">
        <v>264</v>
      </c>
      <c r="H199" s="151">
        <v>28.8</v>
      </c>
      <c r="I199" s="152"/>
      <c r="L199" s="148"/>
      <c r="M199" s="153"/>
      <c r="T199" s="154"/>
      <c r="AT199" s="149" t="s">
        <v>158</v>
      </c>
      <c r="AU199" s="149" t="s">
        <v>88</v>
      </c>
      <c r="AV199" s="12" t="s">
        <v>88</v>
      </c>
      <c r="AW199" s="12" t="s">
        <v>34</v>
      </c>
      <c r="AX199" s="12" t="s">
        <v>78</v>
      </c>
      <c r="AY199" s="149" t="s">
        <v>147</v>
      </c>
    </row>
    <row r="200" spans="2:65" s="12" customFormat="1" ht="11.25">
      <c r="B200" s="148"/>
      <c r="D200" s="144" t="s">
        <v>158</v>
      </c>
      <c r="E200" s="149" t="s">
        <v>1</v>
      </c>
      <c r="F200" s="150" t="s">
        <v>265</v>
      </c>
      <c r="H200" s="151">
        <v>2720</v>
      </c>
      <c r="I200" s="152"/>
      <c r="L200" s="148"/>
      <c r="M200" s="153"/>
      <c r="T200" s="154"/>
      <c r="AT200" s="149" t="s">
        <v>158</v>
      </c>
      <c r="AU200" s="149" t="s">
        <v>88</v>
      </c>
      <c r="AV200" s="12" t="s">
        <v>88</v>
      </c>
      <c r="AW200" s="12" t="s">
        <v>34</v>
      </c>
      <c r="AX200" s="12" t="s">
        <v>78</v>
      </c>
      <c r="AY200" s="149" t="s">
        <v>147</v>
      </c>
    </row>
    <row r="201" spans="2:65" s="12" customFormat="1" ht="11.25">
      <c r="B201" s="148"/>
      <c r="D201" s="144" t="s">
        <v>158</v>
      </c>
      <c r="E201" s="149" t="s">
        <v>1</v>
      </c>
      <c r="F201" s="150" t="s">
        <v>266</v>
      </c>
      <c r="H201" s="151">
        <v>22265</v>
      </c>
      <c r="I201" s="152"/>
      <c r="L201" s="148"/>
      <c r="M201" s="153"/>
      <c r="T201" s="154"/>
      <c r="AT201" s="149" t="s">
        <v>158</v>
      </c>
      <c r="AU201" s="149" t="s">
        <v>88</v>
      </c>
      <c r="AV201" s="12" t="s">
        <v>88</v>
      </c>
      <c r="AW201" s="12" t="s">
        <v>34</v>
      </c>
      <c r="AX201" s="12" t="s">
        <v>78</v>
      </c>
      <c r="AY201" s="149" t="s">
        <v>147</v>
      </c>
    </row>
    <row r="202" spans="2:65" s="12" customFormat="1" ht="22.5">
      <c r="B202" s="148"/>
      <c r="D202" s="144" t="s">
        <v>158</v>
      </c>
      <c r="E202" s="149" t="s">
        <v>1</v>
      </c>
      <c r="F202" s="150" t="s">
        <v>267</v>
      </c>
      <c r="H202" s="151">
        <v>263.45999999999998</v>
      </c>
      <c r="I202" s="152"/>
      <c r="L202" s="148"/>
      <c r="M202" s="153"/>
      <c r="T202" s="154"/>
      <c r="AT202" s="149" t="s">
        <v>158</v>
      </c>
      <c r="AU202" s="149" t="s">
        <v>88</v>
      </c>
      <c r="AV202" s="12" t="s">
        <v>88</v>
      </c>
      <c r="AW202" s="12" t="s">
        <v>34</v>
      </c>
      <c r="AX202" s="12" t="s">
        <v>78</v>
      </c>
      <c r="AY202" s="149" t="s">
        <v>147</v>
      </c>
    </row>
    <row r="203" spans="2:65" s="12" customFormat="1" ht="22.5">
      <c r="B203" s="148"/>
      <c r="D203" s="144" t="s">
        <v>158</v>
      </c>
      <c r="E203" s="149" t="s">
        <v>1</v>
      </c>
      <c r="F203" s="150" t="s">
        <v>268</v>
      </c>
      <c r="H203" s="151">
        <v>49.95</v>
      </c>
      <c r="I203" s="152"/>
      <c r="L203" s="148"/>
      <c r="M203" s="153"/>
      <c r="T203" s="154"/>
      <c r="AT203" s="149" t="s">
        <v>158</v>
      </c>
      <c r="AU203" s="149" t="s">
        <v>88</v>
      </c>
      <c r="AV203" s="12" t="s">
        <v>88</v>
      </c>
      <c r="AW203" s="12" t="s">
        <v>34</v>
      </c>
      <c r="AX203" s="12" t="s">
        <v>78</v>
      </c>
      <c r="AY203" s="149" t="s">
        <v>147</v>
      </c>
    </row>
    <row r="204" spans="2:65" s="13" customFormat="1" ht="11.25">
      <c r="B204" s="155"/>
      <c r="D204" s="144" t="s">
        <v>158</v>
      </c>
      <c r="E204" s="156" t="s">
        <v>1</v>
      </c>
      <c r="F204" s="157" t="s">
        <v>160</v>
      </c>
      <c r="H204" s="158">
        <v>25327.21</v>
      </c>
      <c r="I204" s="159"/>
      <c r="L204" s="155"/>
      <c r="M204" s="160"/>
      <c r="T204" s="161"/>
      <c r="AT204" s="156" t="s">
        <v>158</v>
      </c>
      <c r="AU204" s="156" t="s">
        <v>88</v>
      </c>
      <c r="AV204" s="13" t="s">
        <v>154</v>
      </c>
      <c r="AW204" s="13" t="s">
        <v>34</v>
      </c>
      <c r="AX204" s="13" t="s">
        <v>86</v>
      </c>
      <c r="AY204" s="156" t="s">
        <v>147</v>
      </c>
    </row>
    <row r="205" spans="2:65" s="1" customFormat="1" ht="37.9" customHeight="1">
      <c r="B205" s="31"/>
      <c r="C205" s="131" t="s">
        <v>269</v>
      </c>
      <c r="D205" s="131" t="s">
        <v>149</v>
      </c>
      <c r="E205" s="132" t="s">
        <v>270</v>
      </c>
      <c r="F205" s="133" t="s">
        <v>271</v>
      </c>
      <c r="G205" s="134" t="s">
        <v>224</v>
      </c>
      <c r="H205" s="135">
        <v>4.1040000000000001</v>
      </c>
      <c r="I205" s="136"/>
      <c r="J205" s="137">
        <f>ROUND(I205*H205,2)</f>
        <v>0</v>
      </c>
      <c r="K205" s="133" t="s">
        <v>153</v>
      </c>
      <c r="L205" s="31"/>
      <c r="M205" s="138" t="s">
        <v>1</v>
      </c>
      <c r="N205" s="139" t="s">
        <v>43</v>
      </c>
      <c r="P205" s="140">
        <f>O205*H205</f>
        <v>0</v>
      </c>
      <c r="Q205" s="140">
        <v>0</v>
      </c>
      <c r="R205" s="140">
        <f>Q205*H205</f>
        <v>0</v>
      </c>
      <c r="S205" s="140">
        <v>0</v>
      </c>
      <c r="T205" s="141">
        <f>S205*H205</f>
        <v>0</v>
      </c>
      <c r="AR205" s="142" t="s">
        <v>154</v>
      </c>
      <c r="AT205" s="142" t="s">
        <v>149</v>
      </c>
      <c r="AU205" s="142" t="s">
        <v>88</v>
      </c>
      <c r="AY205" s="16" t="s">
        <v>147</v>
      </c>
      <c r="BE205" s="143">
        <f>IF(N205="základní",J205,0)</f>
        <v>0</v>
      </c>
      <c r="BF205" s="143">
        <f>IF(N205="snížená",J205,0)</f>
        <v>0</v>
      </c>
      <c r="BG205" s="143">
        <f>IF(N205="zákl. přenesená",J205,0)</f>
        <v>0</v>
      </c>
      <c r="BH205" s="143">
        <f>IF(N205="sníž. přenesená",J205,0)</f>
        <v>0</v>
      </c>
      <c r="BI205" s="143">
        <f>IF(N205="nulová",J205,0)</f>
        <v>0</v>
      </c>
      <c r="BJ205" s="16" t="s">
        <v>86</v>
      </c>
      <c r="BK205" s="143">
        <f>ROUND(I205*H205,2)</f>
        <v>0</v>
      </c>
      <c r="BL205" s="16" t="s">
        <v>154</v>
      </c>
      <c r="BM205" s="142" t="s">
        <v>272</v>
      </c>
    </row>
    <row r="206" spans="2:65" s="1" customFormat="1" ht="39">
      <c r="B206" s="31"/>
      <c r="D206" s="144" t="s">
        <v>156</v>
      </c>
      <c r="F206" s="145" t="s">
        <v>273</v>
      </c>
      <c r="I206" s="146"/>
      <c r="L206" s="31"/>
      <c r="M206" s="147"/>
      <c r="T206" s="55"/>
      <c r="AT206" s="16" t="s">
        <v>156</v>
      </c>
      <c r="AU206" s="16" t="s">
        <v>88</v>
      </c>
    </row>
    <row r="207" spans="2:65" s="12" customFormat="1" ht="11.25">
      <c r="B207" s="148"/>
      <c r="D207" s="144" t="s">
        <v>158</v>
      </c>
      <c r="E207" s="149" t="s">
        <v>1</v>
      </c>
      <c r="F207" s="150" t="s">
        <v>246</v>
      </c>
      <c r="H207" s="151">
        <v>2.3039999999999998</v>
      </c>
      <c r="I207" s="152"/>
      <c r="L207" s="148"/>
      <c r="M207" s="153"/>
      <c r="T207" s="154"/>
      <c r="AT207" s="149" t="s">
        <v>158</v>
      </c>
      <c r="AU207" s="149" t="s">
        <v>88</v>
      </c>
      <c r="AV207" s="12" t="s">
        <v>88</v>
      </c>
      <c r="AW207" s="12" t="s">
        <v>34</v>
      </c>
      <c r="AX207" s="12" t="s">
        <v>78</v>
      </c>
      <c r="AY207" s="149" t="s">
        <v>147</v>
      </c>
    </row>
    <row r="208" spans="2:65" s="12" customFormat="1" ht="22.5">
      <c r="B208" s="148"/>
      <c r="D208" s="144" t="s">
        <v>158</v>
      </c>
      <c r="E208" s="149" t="s">
        <v>1</v>
      </c>
      <c r="F208" s="150" t="s">
        <v>247</v>
      </c>
      <c r="H208" s="151">
        <v>0.8</v>
      </c>
      <c r="I208" s="152"/>
      <c r="L208" s="148"/>
      <c r="M208" s="153"/>
      <c r="T208" s="154"/>
      <c r="AT208" s="149" t="s">
        <v>158</v>
      </c>
      <c r="AU208" s="149" t="s">
        <v>88</v>
      </c>
      <c r="AV208" s="12" t="s">
        <v>88</v>
      </c>
      <c r="AW208" s="12" t="s">
        <v>34</v>
      </c>
      <c r="AX208" s="12" t="s">
        <v>78</v>
      </c>
      <c r="AY208" s="149" t="s">
        <v>147</v>
      </c>
    </row>
    <row r="209" spans="2:65" s="12" customFormat="1" ht="11.25">
      <c r="B209" s="148"/>
      <c r="D209" s="144" t="s">
        <v>158</v>
      </c>
      <c r="E209" s="149" t="s">
        <v>1</v>
      </c>
      <c r="F209" s="150" t="s">
        <v>248</v>
      </c>
      <c r="H209" s="151">
        <v>1</v>
      </c>
      <c r="I209" s="152"/>
      <c r="L209" s="148"/>
      <c r="M209" s="153"/>
      <c r="T209" s="154"/>
      <c r="AT209" s="149" t="s">
        <v>158</v>
      </c>
      <c r="AU209" s="149" t="s">
        <v>88</v>
      </c>
      <c r="AV209" s="12" t="s">
        <v>88</v>
      </c>
      <c r="AW209" s="12" t="s">
        <v>34</v>
      </c>
      <c r="AX209" s="12" t="s">
        <v>78</v>
      </c>
      <c r="AY209" s="149" t="s">
        <v>147</v>
      </c>
    </row>
    <row r="210" spans="2:65" s="13" customFormat="1" ht="11.25">
      <c r="B210" s="155"/>
      <c r="D210" s="144" t="s">
        <v>158</v>
      </c>
      <c r="E210" s="156" t="s">
        <v>1</v>
      </c>
      <c r="F210" s="157" t="s">
        <v>160</v>
      </c>
      <c r="H210" s="158">
        <v>4.1040000000000001</v>
      </c>
      <c r="I210" s="159"/>
      <c r="L210" s="155"/>
      <c r="M210" s="160"/>
      <c r="T210" s="161"/>
      <c r="AT210" s="156" t="s">
        <v>158</v>
      </c>
      <c r="AU210" s="156" t="s">
        <v>88</v>
      </c>
      <c r="AV210" s="13" t="s">
        <v>154</v>
      </c>
      <c r="AW210" s="13" t="s">
        <v>34</v>
      </c>
      <c r="AX210" s="13" t="s">
        <v>86</v>
      </c>
      <c r="AY210" s="156" t="s">
        <v>147</v>
      </c>
    </row>
    <row r="211" spans="2:65" s="1" customFormat="1" ht="24.2" customHeight="1">
      <c r="B211" s="31"/>
      <c r="C211" s="131" t="s">
        <v>274</v>
      </c>
      <c r="D211" s="131" t="s">
        <v>149</v>
      </c>
      <c r="E211" s="132" t="s">
        <v>275</v>
      </c>
      <c r="F211" s="133" t="s">
        <v>276</v>
      </c>
      <c r="G211" s="134" t="s">
        <v>224</v>
      </c>
      <c r="H211" s="135">
        <v>263.45999999999998</v>
      </c>
      <c r="I211" s="136"/>
      <c r="J211" s="137">
        <f>ROUND(I211*H211,2)</f>
        <v>0</v>
      </c>
      <c r="K211" s="133" t="s">
        <v>153</v>
      </c>
      <c r="L211" s="31"/>
      <c r="M211" s="138" t="s">
        <v>1</v>
      </c>
      <c r="N211" s="139" t="s">
        <v>43</v>
      </c>
      <c r="P211" s="140">
        <f>O211*H211</f>
        <v>0</v>
      </c>
      <c r="Q211" s="140">
        <v>0</v>
      </c>
      <c r="R211" s="140">
        <f>Q211*H211</f>
        <v>0</v>
      </c>
      <c r="S211" s="140">
        <v>0</v>
      </c>
      <c r="T211" s="141">
        <f>S211*H211</f>
        <v>0</v>
      </c>
      <c r="AR211" s="142" t="s">
        <v>154</v>
      </c>
      <c r="AT211" s="142" t="s">
        <v>149</v>
      </c>
      <c r="AU211" s="142" t="s">
        <v>88</v>
      </c>
      <c r="AY211" s="16" t="s">
        <v>147</v>
      </c>
      <c r="BE211" s="143">
        <f>IF(N211="základní",J211,0)</f>
        <v>0</v>
      </c>
      <c r="BF211" s="143">
        <f>IF(N211="snížená",J211,0)</f>
        <v>0</v>
      </c>
      <c r="BG211" s="143">
        <f>IF(N211="zákl. přenesená",J211,0)</f>
        <v>0</v>
      </c>
      <c r="BH211" s="143">
        <f>IF(N211="sníž. přenesená",J211,0)</f>
        <v>0</v>
      </c>
      <c r="BI211" s="143">
        <f>IF(N211="nulová",J211,0)</f>
        <v>0</v>
      </c>
      <c r="BJ211" s="16" t="s">
        <v>86</v>
      </c>
      <c r="BK211" s="143">
        <f>ROUND(I211*H211,2)</f>
        <v>0</v>
      </c>
      <c r="BL211" s="16" t="s">
        <v>154</v>
      </c>
      <c r="BM211" s="142" t="s">
        <v>277</v>
      </c>
    </row>
    <row r="212" spans="2:65" s="1" customFormat="1" ht="29.25">
      <c r="B212" s="31"/>
      <c r="D212" s="144" t="s">
        <v>156</v>
      </c>
      <c r="F212" s="145" t="s">
        <v>278</v>
      </c>
      <c r="I212" s="146"/>
      <c r="L212" s="31"/>
      <c r="M212" s="147"/>
      <c r="T212" s="55"/>
      <c r="AT212" s="16" t="s">
        <v>156</v>
      </c>
      <c r="AU212" s="16" t="s">
        <v>88</v>
      </c>
    </row>
    <row r="213" spans="2:65" s="12" customFormat="1" ht="11.25">
      <c r="B213" s="148"/>
      <c r="D213" s="144" t="s">
        <v>158</v>
      </c>
      <c r="E213" s="149" t="s">
        <v>1</v>
      </c>
      <c r="F213" s="150" t="s">
        <v>279</v>
      </c>
      <c r="H213" s="151">
        <v>263.45999999999998</v>
      </c>
      <c r="I213" s="152"/>
      <c r="L213" s="148"/>
      <c r="M213" s="153"/>
      <c r="T213" s="154"/>
      <c r="AT213" s="149" t="s">
        <v>158</v>
      </c>
      <c r="AU213" s="149" t="s">
        <v>88</v>
      </c>
      <c r="AV213" s="12" t="s">
        <v>88</v>
      </c>
      <c r="AW213" s="12" t="s">
        <v>34</v>
      </c>
      <c r="AX213" s="12" t="s">
        <v>78</v>
      </c>
      <c r="AY213" s="149" t="s">
        <v>147</v>
      </c>
    </row>
    <row r="214" spans="2:65" s="13" customFormat="1" ht="11.25">
      <c r="B214" s="155"/>
      <c r="D214" s="144" t="s">
        <v>158</v>
      </c>
      <c r="E214" s="156" t="s">
        <v>1</v>
      </c>
      <c r="F214" s="157" t="s">
        <v>160</v>
      </c>
      <c r="H214" s="158">
        <v>263.45999999999998</v>
      </c>
      <c r="I214" s="159"/>
      <c r="L214" s="155"/>
      <c r="M214" s="160"/>
      <c r="T214" s="161"/>
      <c r="AT214" s="156" t="s">
        <v>158</v>
      </c>
      <c r="AU214" s="156" t="s">
        <v>88</v>
      </c>
      <c r="AV214" s="13" t="s">
        <v>154</v>
      </c>
      <c r="AW214" s="13" t="s">
        <v>34</v>
      </c>
      <c r="AX214" s="13" t="s">
        <v>86</v>
      </c>
      <c r="AY214" s="156" t="s">
        <v>147</v>
      </c>
    </row>
    <row r="215" spans="2:65" s="1" customFormat="1" ht="24.2" customHeight="1">
      <c r="B215" s="31"/>
      <c r="C215" s="131" t="s">
        <v>7</v>
      </c>
      <c r="D215" s="131" t="s">
        <v>149</v>
      </c>
      <c r="E215" s="132" t="s">
        <v>280</v>
      </c>
      <c r="F215" s="133" t="s">
        <v>281</v>
      </c>
      <c r="G215" s="134" t="s">
        <v>152</v>
      </c>
      <c r="H215" s="135">
        <v>263.45999999999998</v>
      </c>
      <c r="I215" s="136"/>
      <c r="J215" s="137">
        <f>ROUND(I215*H215,2)</f>
        <v>0</v>
      </c>
      <c r="K215" s="133" t="s">
        <v>153</v>
      </c>
      <c r="L215" s="31"/>
      <c r="M215" s="138" t="s">
        <v>1</v>
      </c>
      <c r="N215" s="139" t="s">
        <v>43</v>
      </c>
      <c r="P215" s="140">
        <f>O215*H215</f>
        <v>0</v>
      </c>
      <c r="Q215" s="140">
        <v>0</v>
      </c>
      <c r="R215" s="140">
        <f>Q215*H215</f>
        <v>0</v>
      </c>
      <c r="S215" s="140">
        <v>0</v>
      </c>
      <c r="T215" s="141">
        <f>S215*H215</f>
        <v>0</v>
      </c>
      <c r="AR215" s="142" t="s">
        <v>154</v>
      </c>
      <c r="AT215" s="142" t="s">
        <v>149</v>
      </c>
      <c r="AU215" s="142" t="s">
        <v>88</v>
      </c>
      <c r="AY215" s="16" t="s">
        <v>147</v>
      </c>
      <c r="BE215" s="143">
        <f>IF(N215="základní",J215,0)</f>
        <v>0</v>
      </c>
      <c r="BF215" s="143">
        <f>IF(N215="snížená",J215,0)</f>
        <v>0</v>
      </c>
      <c r="BG215" s="143">
        <f>IF(N215="zákl. přenesená",J215,0)</f>
        <v>0</v>
      </c>
      <c r="BH215" s="143">
        <f>IF(N215="sníž. přenesená",J215,0)</f>
        <v>0</v>
      </c>
      <c r="BI215" s="143">
        <f>IF(N215="nulová",J215,0)</f>
        <v>0</v>
      </c>
      <c r="BJ215" s="16" t="s">
        <v>86</v>
      </c>
      <c r="BK215" s="143">
        <f>ROUND(I215*H215,2)</f>
        <v>0</v>
      </c>
      <c r="BL215" s="16" t="s">
        <v>154</v>
      </c>
      <c r="BM215" s="142" t="s">
        <v>282</v>
      </c>
    </row>
    <row r="216" spans="2:65" s="1" customFormat="1" ht="19.5">
      <c r="B216" s="31"/>
      <c r="D216" s="144" t="s">
        <v>156</v>
      </c>
      <c r="F216" s="145" t="s">
        <v>283</v>
      </c>
      <c r="I216" s="146"/>
      <c r="L216" s="31"/>
      <c r="M216" s="147"/>
      <c r="T216" s="55"/>
      <c r="AT216" s="16" t="s">
        <v>156</v>
      </c>
      <c r="AU216" s="16" t="s">
        <v>88</v>
      </c>
    </row>
    <row r="217" spans="2:65" s="12" customFormat="1" ht="11.25">
      <c r="B217" s="148"/>
      <c r="D217" s="144" t="s">
        <v>158</v>
      </c>
      <c r="E217" s="149" t="s">
        <v>1</v>
      </c>
      <c r="F217" s="150" t="s">
        <v>279</v>
      </c>
      <c r="H217" s="151">
        <v>263.45999999999998</v>
      </c>
      <c r="I217" s="152"/>
      <c r="L217" s="148"/>
      <c r="M217" s="153"/>
      <c r="T217" s="154"/>
      <c r="AT217" s="149" t="s">
        <v>158</v>
      </c>
      <c r="AU217" s="149" t="s">
        <v>88</v>
      </c>
      <c r="AV217" s="12" t="s">
        <v>88</v>
      </c>
      <c r="AW217" s="12" t="s">
        <v>34</v>
      </c>
      <c r="AX217" s="12" t="s">
        <v>78</v>
      </c>
      <c r="AY217" s="149" t="s">
        <v>147</v>
      </c>
    </row>
    <row r="218" spans="2:65" s="13" customFormat="1" ht="11.25">
      <c r="B218" s="155"/>
      <c r="D218" s="144" t="s">
        <v>158</v>
      </c>
      <c r="E218" s="156" t="s">
        <v>1</v>
      </c>
      <c r="F218" s="157" t="s">
        <v>160</v>
      </c>
      <c r="H218" s="158">
        <v>263.45999999999998</v>
      </c>
      <c r="I218" s="159"/>
      <c r="L218" s="155"/>
      <c r="M218" s="160"/>
      <c r="T218" s="161"/>
      <c r="AT218" s="156" t="s">
        <v>158</v>
      </c>
      <c r="AU218" s="156" t="s">
        <v>88</v>
      </c>
      <c r="AV218" s="13" t="s">
        <v>154</v>
      </c>
      <c r="AW218" s="13" t="s">
        <v>34</v>
      </c>
      <c r="AX218" s="13" t="s">
        <v>86</v>
      </c>
      <c r="AY218" s="156" t="s">
        <v>147</v>
      </c>
    </row>
    <row r="219" spans="2:65" s="1" customFormat="1" ht="24.2" customHeight="1">
      <c r="B219" s="31"/>
      <c r="C219" s="131" t="s">
        <v>284</v>
      </c>
      <c r="D219" s="131" t="s">
        <v>149</v>
      </c>
      <c r="E219" s="132" t="s">
        <v>285</v>
      </c>
      <c r="F219" s="133" t="s">
        <v>286</v>
      </c>
      <c r="G219" s="134" t="s">
        <v>224</v>
      </c>
      <c r="H219" s="135">
        <v>263.45999999999998</v>
      </c>
      <c r="I219" s="136"/>
      <c r="J219" s="137">
        <f>ROUND(I219*H219,2)</f>
        <v>0</v>
      </c>
      <c r="K219" s="133" t="s">
        <v>153</v>
      </c>
      <c r="L219" s="31"/>
      <c r="M219" s="138" t="s">
        <v>1</v>
      </c>
      <c r="N219" s="139" t="s">
        <v>43</v>
      </c>
      <c r="P219" s="140">
        <f>O219*H219</f>
        <v>0</v>
      </c>
      <c r="Q219" s="140">
        <v>0</v>
      </c>
      <c r="R219" s="140">
        <f>Q219*H219</f>
        <v>0</v>
      </c>
      <c r="S219" s="140">
        <v>0</v>
      </c>
      <c r="T219" s="141">
        <f>S219*H219</f>
        <v>0</v>
      </c>
      <c r="AR219" s="142" t="s">
        <v>154</v>
      </c>
      <c r="AT219" s="142" t="s">
        <v>149</v>
      </c>
      <c r="AU219" s="142" t="s">
        <v>88</v>
      </c>
      <c r="AY219" s="16" t="s">
        <v>147</v>
      </c>
      <c r="BE219" s="143">
        <f>IF(N219="základní",J219,0)</f>
        <v>0</v>
      </c>
      <c r="BF219" s="143">
        <f>IF(N219="snížená",J219,0)</f>
        <v>0</v>
      </c>
      <c r="BG219" s="143">
        <f>IF(N219="zákl. přenesená",J219,0)</f>
        <v>0</v>
      </c>
      <c r="BH219" s="143">
        <f>IF(N219="sníž. přenesená",J219,0)</f>
        <v>0</v>
      </c>
      <c r="BI219" s="143">
        <f>IF(N219="nulová",J219,0)</f>
        <v>0</v>
      </c>
      <c r="BJ219" s="16" t="s">
        <v>86</v>
      </c>
      <c r="BK219" s="143">
        <f>ROUND(I219*H219,2)</f>
        <v>0</v>
      </c>
      <c r="BL219" s="16" t="s">
        <v>154</v>
      </c>
      <c r="BM219" s="142" t="s">
        <v>287</v>
      </c>
    </row>
    <row r="220" spans="2:65" s="1" customFormat="1" ht="29.25">
      <c r="B220" s="31"/>
      <c r="D220" s="144" t="s">
        <v>156</v>
      </c>
      <c r="F220" s="145" t="s">
        <v>288</v>
      </c>
      <c r="I220" s="146"/>
      <c r="L220" s="31"/>
      <c r="M220" s="147"/>
      <c r="T220" s="55"/>
      <c r="AT220" s="16" t="s">
        <v>156</v>
      </c>
      <c r="AU220" s="16" t="s">
        <v>88</v>
      </c>
    </row>
    <row r="221" spans="2:65" s="12" customFormat="1" ht="11.25">
      <c r="B221" s="148"/>
      <c r="D221" s="144" t="s">
        <v>158</v>
      </c>
      <c r="E221" s="149" t="s">
        <v>1</v>
      </c>
      <c r="F221" s="150" t="s">
        <v>279</v>
      </c>
      <c r="H221" s="151">
        <v>263.45999999999998</v>
      </c>
      <c r="I221" s="152"/>
      <c r="L221" s="148"/>
      <c r="M221" s="153"/>
      <c r="T221" s="154"/>
      <c r="AT221" s="149" t="s">
        <v>158</v>
      </c>
      <c r="AU221" s="149" t="s">
        <v>88</v>
      </c>
      <c r="AV221" s="12" t="s">
        <v>88</v>
      </c>
      <c r="AW221" s="12" t="s">
        <v>34</v>
      </c>
      <c r="AX221" s="12" t="s">
        <v>78</v>
      </c>
      <c r="AY221" s="149" t="s">
        <v>147</v>
      </c>
    </row>
    <row r="222" spans="2:65" s="13" customFormat="1" ht="11.25">
      <c r="B222" s="155"/>
      <c r="D222" s="144" t="s">
        <v>158</v>
      </c>
      <c r="E222" s="156" t="s">
        <v>1</v>
      </c>
      <c r="F222" s="157" t="s">
        <v>160</v>
      </c>
      <c r="H222" s="158">
        <v>263.45999999999998</v>
      </c>
      <c r="I222" s="159"/>
      <c r="L222" s="155"/>
      <c r="M222" s="160"/>
      <c r="T222" s="161"/>
      <c r="AT222" s="156" t="s">
        <v>158</v>
      </c>
      <c r="AU222" s="156" t="s">
        <v>88</v>
      </c>
      <c r="AV222" s="13" t="s">
        <v>154</v>
      </c>
      <c r="AW222" s="13" t="s">
        <v>34</v>
      </c>
      <c r="AX222" s="13" t="s">
        <v>86</v>
      </c>
      <c r="AY222" s="156" t="s">
        <v>147</v>
      </c>
    </row>
    <row r="223" spans="2:65" s="1" customFormat="1" ht="24.2" customHeight="1">
      <c r="B223" s="31"/>
      <c r="C223" s="131" t="s">
        <v>289</v>
      </c>
      <c r="D223" s="131" t="s">
        <v>149</v>
      </c>
      <c r="E223" s="132" t="s">
        <v>290</v>
      </c>
      <c r="F223" s="133" t="s">
        <v>291</v>
      </c>
      <c r="G223" s="134" t="s">
        <v>152</v>
      </c>
      <c r="H223" s="135">
        <v>395.19</v>
      </c>
      <c r="I223" s="136"/>
      <c r="J223" s="137">
        <f>ROUND(I223*H223,2)</f>
        <v>0</v>
      </c>
      <c r="K223" s="133" t="s">
        <v>153</v>
      </c>
      <c r="L223" s="31"/>
      <c r="M223" s="138" t="s">
        <v>1</v>
      </c>
      <c r="N223" s="139" t="s">
        <v>43</v>
      </c>
      <c r="P223" s="140">
        <f>O223*H223</f>
        <v>0</v>
      </c>
      <c r="Q223" s="140">
        <v>0</v>
      </c>
      <c r="R223" s="140">
        <f>Q223*H223</f>
        <v>0</v>
      </c>
      <c r="S223" s="140">
        <v>0</v>
      </c>
      <c r="T223" s="141">
        <f>S223*H223</f>
        <v>0</v>
      </c>
      <c r="AR223" s="142" t="s">
        <v>154</v>
      </c>
      <c r="AT223" s="142" t="s">
        <v>149</v>
      </c>
      <c r="AU223" s="142" t="s">
        <v>88</v>
      </c>
      <c r="AY223" s="16" t="s">
        <v>147</v>
      </c>
      <c r="BE223" s="143">
        <f>IF(N223="základní",J223,0)</f>
        <v>0</v>
      </c>
      <c r="BF223" s="143">
        <f>IF(N223="snížená",J223,0)</f>
        <v>0</v>
      </c>
      <c r="BG223" s="143">
        <f>IF(N223="zákl. přenesená",J223,0)</f>
        <v>0</v>
      </c>
      <c r="BH223" s="143">
        <f>IF(N223="sníž. přenesená",J223,0)</f>
        <v>0</v>
      </c>
      <c r="BI223" s="143">
        <f>IF(N223="nulová",J223,0)</f>
        <v>0</v>
      </c>
      <c r="BJ223" s="16" t="s">
        <v>86</v>
      </c>
      <c r="BK223" s="143">
        <f>ROUND(I223*H223,2)</f>
        <v>0</v>
      </c>
      <c r="BL223" s="16" t="s">
        <v>154</v>
      </c>
      <c r="BM223" s="142" t="s">
        <v>292</v>
      </c>
    </row>
    <row r="224" spans="2:65" s="1" customFormat="1" ht="19.5">
      <c r="B224" s="31"/>
      <c r="D224" s="144" t="s">
        <v>156</v>
      </c>
      <c r="F224" s="145" t="s">
        <v>293</v>
      </c>
      <c r="I224" s="146"/>
      <c r="L224" s="31"/>
      <c r="M224" s="147"/>
      <c r="T224" s="55"/>
      <c r="AT224" s="16" t="s">
        <v>156</v>
      </c>
      <c r="AU224" s="16" t="s">
        <v>88</v>
      </c>
    </row>
    <row r="225" spans="2:65" s="12" customFormat="1" ht="11.25">
      <c r="B225" s="148"/>
      <c r="D225" s="144" t="s">
        <v>158</v>
      </c>
      <c r="E225" s="149" t="s">
        <v>1</v>
      </c>
      <c r="F225" s="150" t="s">
        <v>294</v>
      </c>
      <c r="H225" s="151">
        <v>395.19</v>
      </c>
      <c r="I225" s="152"/>
      <c r="L225" s="148"/>
      <c r="M225" s="153"/>
      <c r="T225" s="154"/>
      <c r="AT225" s="149" t="s">
        <v>158</v>
      </c>
      <c r="AU225" s="149" t="s">
        <v>88</v>
      </c>
      <c r="AV225" s="12" t="s">
        <v>88</v>
      </c>
      <c r="AW225" s="12" t="s">
        <v>34</v>
      </c>
      <c r="AX225" s="12" t="s">
        <v>78</v>
      </c>
      <c r="AY225" s="149" t="s">
        <v>147</v>
      </c>
    </row>
    <row r="226" spans="2:65" s="13" customFormat="1" ht="11.25">
      <c r="B226" s="155"/>
      <c r="D226" s="144" t="s">
        <v>158</v>
      </c>
      <c r="E226" s="156" t="s">
        <v>1</v>
      </c>
      <c r="F226" s="157" t="s">
        <v>160</v>
      </c>
      <c r="H226" s="158">
        <v>395.19</v>
      </c>
      <c r="I226" s="159"/>
      <c r="L226" s="155"/>
      <c r="M226" s="160"/>
      <c r="T226" s="161"/>
      <c r="AT226" s="156" t="s">
        <v>158</v>
      </c>
      <c r="AU226" s="156" t="s">
        <v>88</v>
      </c>
      <c r="AV226" s="13" t="s">
        <v>154</v>
      </c>
      <c r="AW226" s="13" t="s">
        <v>34</v>
      </c>
      <c r="AX226" s="13" t="s">
        <v>86</v>
      </c>
      <c r="AY226" s="156" t="s">
        <v>147</v>
      </c>
    </row>
    <row r="227" spans="2:65" s="1" customFormat="1" ht="16.5" customHeight="1">
      <c r="B227" s="31"/>
      <c r="C227" s="131" t="s">
        <v>295</v>
      </c>
      <c r="D227" s="131" t="s">
        <v>149</v>
      </c>
      <c r="E227" s="132" t="s">
        <v>296</v>
      </c>
      <c r="F227" s="133" t="s">
        <v>297</v>
      </c>
      <c r="G227" s="134" t="s">
        <v>224</v>
      </c>
      <c r="H227" s="135">
        <v>25573.4</v>
      </c>
      <c r="I227" s="136"/>
      <c r="J227" s="137">
        <f>ROUND(I227*H227,2)</f>
        <v>0</v>
      </c>
      <c r="K227" s="133" t="s">
        <v>153</v>
      </c>
      <c r="L227" s="31"/>
      <c r="M227" s="138" t="s">
        <v>1</v>
      </c>
      <c r="N227" s="139" t="s">
        <v>43</v>
      </c>
      <c r="P227" s="140">
        <f>O227*H227</f>
        <v>0</v>
      </c>
      <c r="Q227" s="140">
        <v>0</v>
      </c>
      <c r="R227" s="140">
        <f>Q227*H227</f>
        <v>0</v>
      </c>
      <c r="S227" s="140">
        <v>0</v>
      </c>
      <c r="T227" s="141">
        <f>S227*H227</f>
        <v>0</v>
      </c>
      <c r="AR227" s="142" t="s">
        <v>154</v>
      </c>
      <c r="AT227" s="142" t="s">
        <v>149</v>
      </c>
      <c r="AU227" s="142" t="s">
        <v>88</v>
      </c>
      <c r="AY227" s="16" t="s">
        <v>147</v>
      </c>
      <c r="BE227" s="143">
        <f>IF(N227="základní",J227,0)</f>
        <v>0</v>
      </c>
      <c r="BF227" s="143">
        <f>IF(N227="snížená",J227,0)</f>
        <v>0</v>
      </c>
      <c r="BG227" s="143">
        <f>IF(N227="zákl. přenesená",J227,0)</f>
        <v>0</v>
      </c>
      <c r="BH227" s="143">
        <f>IF(N227="sníž. přenesená",J227,0)</f>
        <v>0</v>
      </c>
      <c r="BI227" s="143">
        <f>IF(N227="nulová",J227,0)</f>
        <v>0</v>
      </c>
      <c r="BJ227" s="16" t="s">
        <v>86</v>
      </c>
      <c r="BK227" s="143">
        <f>ROUND(I227*H227,2)</f>
        <v>0</v>
      </c>
      <c r="BL227" s="16" t="s">
        <v>154</v>
      </c>
      <c r="BM227" s="142" t="s">
        <v>298</v>
      </c>
    </row>
    <row r="228" spans="2:65" s="1" customFormat="1" ht="19.5">
      <c r="B228" s="31"/>
      <c r="D228" s="144" t="s">
        <v>156</v>
      </c>
      <c r="F228" s="145" t="s">
        <v>299</v>
      </c>
      <c r="I228" s="146"/>
      <c r="L228" s="31"/>
      <c r="M228" s="147"/>
      <c r="T228" s="55"/>
      <c r="AT228" s="16" t="s">
        <v>156</v>
      </c>
      <c r="AU228" s="16" t="s">
        <v>88</v>
      </c>
    </row>
    <row r="229" spans="2:65" s="12" customFormat="1" ht="22.5">
      <c r="B229" s="148"/>
      <c r="D229" s="144" t="s">
        <v>158</v>
      </c>
      <c r="E229" s="149" t="s">
        <v>1</v>
      </c>
      <c r="F229" s="150" t="s">
        <v>300</v>
      </c>
      <c r="H229" s="151">
        <v>11.7</v>
      </c>
      <c r="I229" s="152"/>
      <c r="L229" s="148"/>
      <c r="M229" s="153"/>
      <c r="T229" s="154"/>
      <c r="AT229" s="149" t="s">
        <v>158</v>
      </c>
      <c r="AU229" s="149" t="s">
        <v>88</v>
      </c>
      <c r="AV229" s="12" t="s">
        <v>88</v>
      </c>
      <c r="AW229" s="12" t="s">
        <v>34</v>
      </c>
      <c r="AX229" s="12" t="s">
        <v>78</v>
      </c>
      <c r="AY229" s="149" t="s">
        <v>147</v>
      </c>
    </row>
    <row r="230" spans="2:65" s="12" customFormat="1" ht="22.5">
      <c r="B230" s="148"/>
      <c r="D230" s="144" t="s">
        <v>158</v>
      </c>
      <c r="E230" s="149" t="s">
        <v>1</v>
      </c>
      <c r="F230" s="150" t="s">
        <v>301</v>
      </c>
      <c r="H230" s="151">
        <v>354.9</v>
      </c>
      <c r="I230" s="152"/>
      <c r="L230" s="148"/>
      <c r="M230" s="153"/>
      <c r="T230" s="154"/>
      <c r="AT230" s="149" t="s">
        <v>158</v>
      </c>
      <c r="AU230" s="149" t="s">
        <v>88</v>
      </c>
      <c r="AV230" s="12" t="s">
        <v>88</v>
      </c>
      <c r="AW230" s="12" t="s">
        <v>34</v>
      </c>
      <c r="AX230" s="12" t="s">
        <v>78</v>
      </c>
      <c r="AY230" s="149" t="s">
        <v>147</v>
      </c>
    </row>
    <row r="231" spans="2:65" s="12" customFormat="1" ht="22.5">
      <c r="B231" s="148"/>
      <c r="D231" s="144" t="s">
        <v>158</v>
      </c>
      <c r="E231" s="149" t="s">
        <v>1</v>
      </c>
      <c r="F231" s="150" t="s">
        <v>302</v>
      </c>
      <c r="H231" s="151">
        <v>124.15</v>
      </c>
      <c r="I231" s="152"/>
      <c r="L231" s="148"/>
      <c r="M231" s="153"/>
      <c r="T231" s="154"/>
      <c r="AT231" s="149" t="s">
        <v>158</v>
      </c>
      <c r="AU231" s="149" t="s">
        <v>88</v>
      </c>
      <c r="AV231" s="12" t="s">
        <v>88</v>
      </c>
      <c r="AW231" s="12" t="s">
        <v>34</v>
      </c>
      <c r="AX231" s="12" t="s">
        <v>78</v>
      </c>
      <c r="AY231" s="149" t="s">
        <v>147</v>
      </c>
    </row>
    <row r="232" spans="2:65" s="12" customFormat="1" ht="11.25">
      <c r="B232" s="148"/>
      <c r="D232" s="144" t="s">
        <v>158</v>
      </c>
      <c r="E232" s="149" t="s">
        <v>1</v>
      </c>
      <c r="F232" s="150" t="s">
        <v>303</v>
      </c>
      <c r="H232" s="151">
        <v>18.899999999999999</v>
      </c>
      <c r="I232" s="152"/>
      <c r="L232" s="148"/>
      <c r="M232" s="153"/>
      <c r="T232" s="154"/>
      <c r="AT232" s="149" t="s">
        <v>158</v>
      </c>
      <c r="AU232" s="149" t="s">
        <v>88</v>
      </c>
      <c r="AV232" s="12" t="s">
        <v>88</v>
      </c>
      <c r="AW232" s="12" t="s">
        <v>34</v>
      </c>
      <c r="AX232" s="12" t="s">
        <v>78</v>
      </c>
      <c r="AY232" s="149" t="s">
        <v>147</v>
      </c>
    </row>
    <row r="233" spans="2:65" s="12" customFormat="1" ht="22.5">
      <c r="B233" s="148"/>
      <c r="D233" s="144" t="s">
        <v>158</v>
      </c>
      <c r="E233" s="149" t="s">
        <v>1</v>
      </c>
      <c r="F233" s="150" t="s">
        <v>264</v>
      </c>
      <c r="H233" s="151">
        <v>28.8</v>
      </c>
      <c r="I233" s="152"/>
      <c r="L233" s="148"/>
      <c r="M233" s="153"/>
      <c r="T233" s="154"/>
      <c r="AT233" s="149" t="s">
        <v>158</v>
      </c>
      <c r="AU233" s="149" t="s">
        <v>88</v>
      </c>
      <c r="AV233" s="12" t="s">
        <v>88</v>
      </c>
      <c r="AW233" s="12" t="s">
        <v>34</v>
      </c>
      <c r="AX233" s="12" t="s">
        <v>78</v>
      </c>
      <c r="AY233" s="149" t="s">
        <v>147</v>
      </c>
    </row>
    <row r="234" spans="2:65" s="12" customFormat="1" ht="11.25">
      <c r="B234" s="148"/>
      <c r="D234" s="144" t="s">
        <v>158</v>
      </c>
      <c r="E234" s="149" t="s">
        <v>1</v>
      </c>
      <c r="F234" s="150" t="s">
        <v>304</v>
      </c>
      <c r="H234" s="151">
        <v>2720</v>
      </c>
      <c r="I234" s="152"/>
      <c r="L234" s="148"/>
      <c r="M234" s="153"/>
      <c r="T234" s="154"/>
      <c r="AT234" s="149" t="s">
        <v>158</v>
      </c>
      <c r="AU234" s="149" t="s">
        <v>88</v>
      </c>
      <c r="AV234" s="12" t="s">
        <v>88</v>
      </c>
      <c r="AW234" s="12" t="s">
        <v>34</v>
      </c>
      <c r="AX234" s="12" t="s">
        <v>78</v>
      </c>
      <c r="AY234" s="149" t="s">
        <v>147</v>
      </c>
    </row>
    <row r="235" spans="2:65" s="12" customFormat="1" ht="11.25">
      <c r="B235" s="148"/>
      <c r="D235" s="144" t="s">
        <v>158</v>
      </c>
      <c r="E235" s="149" t="s">
        <v>1</v>
      </c>
      <c r="F235" s="150" t="s">
        <v>305</v>
      </c>
      <c r="H235" s="151">
        <v>22265</v>
      </c>
      <c r="I235" s="152"/>
      <c r="L235" s="148"/>
      <c r="M235" s="153"/>
      <c r="T235" s="154"/>
      <c r="AT235" s="149" t="s">
        <v>158</v>
      </c>
      <c r="AU235" s="149" t="s">
        <v>88</v>
      </c>
      <c r="AV235" s="12" t="s">
        <v>88</v>
      </c>
      <c r="AW235" s="12" t="s">
        <v>34</v>
      </c>
      <c r="AX235" s="12" t="s">
        <v>78</v>
      </c>
      <c r="AY235" s="149" t="s">
        <v>147</v>
      </c>
    </row>
    <row r="236" spans="2:65" s="12" customFormat="1" ht="22.5">
      <c r="B236" s="148"/>
      <c r="D236" s="144" t="s">
        <v>158</v>
      </c>
      <c r="E236" s="149" t="s">
        <v>1</v>
      </c>
      <c r="F236" s="150" t="s">
        <v>268</v>
      </c>
      <c r="H236" s="151">
        <v>49.95</v>
      </c>
      <c r="I236" s="152"/>
      <c r="L236" s="148"/>
      <c r="M236" s="153"/>
      <c r="T236" s="154"/>
      <c r="AT236" s="149" t="s">
        <v>158</v>
      </c>
      <c r="AU236" s="149" t="s">
        <v>88</v>
      </c>
      <c r="AV236" s="12" t="s">
        <v>88</v>
      </c>
      <c r="AW236" s="12" t="s">
        <v>34</v>
      </c>
      <c r="AX236" s="12" t="s">
        <v>78</v>
      </c>
      <c r="AY236" s="149" t="s">
        <v>147</v>
      </c>
    </row>
    <row r="237" spans="2:65" s="13" customFormat="1" ht="11.25">
      <c r="B237" s="155"/>
      <c r="D237" s="144" t="s">
        <v>158</v>
      </c>
      <c r="E237" s="156" t="s">
        <v>1</v>
      </c>
      <c r="F237" s="157" t="s">
        <v>160</v>
      </c>
      <c r="H237" s="158">
        <v>25573.4</v>
      </c>
      <c r="I237" s="159"/>
      <c r="L237" s="155"/>
      <c r="M237" s="160"/>
      <c r="T237" s="161"/>
      <c r="AT237" s="156" t="s">
        <v>158</v>
      </c>
      <c r="AU237" s="156" t="s">
        <v>88</v>
      </c>
      <c r="AV237" s="13" t="s">
        <v>154</v>
      </c>
      <c r="AW237" s="13" t="s">
        <v>34</v>
      </c>
      <c r="AX237" s="13" t="s">
        <v>86</v>
      </c>
      <c r="AY237" s="156" t="s">
        <v>147</v>
      </c>
    </row>
    <row r="238" spans="2:65" s="1" customFormat="1" ht="24.2" customHeight="1">
      <c r="B238" s="31"/>
      <c r="C238" s="131" t="s">
        <v>306</v>
      </c>
      <c r="D238" s="131" t="s">
        <v>149</v>
      </c>
      <c r="E238" s="132" t="s">
        <v>307</v>
      </c>
      <c r="F238" s="133" t="s">
        <v>308</v>
      </c>
      <c r="G238" s="134" t="s">
        <v>152</v>
      </c>
      <c r="H238" s="135">
        <v>13300</v>
      </c>
      <c r="I238" s="136"/>
      <c r="J238" s="137">
        <f>ROUND(I238*H238,2)</f>
        <v>0</v>
      </c>
      <c r="K238" s="133" t="s">
        <v>153</v>
      </c>
      <c r="L238" s="31"/>
      <c r="M238" s="138" t="s">
        <v>1</v>
      </c>
      <c r="N238" s="139" t="s">
        <v>43</v>
      </c>
      <c r="P238" s="140">
        <f>O238*H238</f>
        <v>0</v>
      </c>
      <c r="Q238" s="140">
        <v>0</v>
      </c>
      <c r="R238" s="140">
        <f>Q238*H238</f>
        <v>0</v>
      </c>
      <c r="S238" s="140">
        <v>0</v>
      </c>
      <c r="T238" s="141">
        <f>S238*H238</f>
        <v>0</v>
      </c>
      <c r="AR238" s="142" t="s">
        <v>154</v>
      </c>
      <c r="AT238" s="142" t="s">
        <v>149</v>
      </c>
      <c r="AU238" s="142" t="s">
        <v>88</v>
      </c>
      <c r="AY238" s="16" t="s">
        <v>147</v>
      </c>
      <c r="BE238" s="143">
        <f>IF(N238="základní",J238,0)</f>
        <v>0</v>
      </c>
      <c r="BF238" s="143">
        <f>IF(N238="snížená",J238,0)</f>
        <v>0</v>
      </c>
      <c r="BG238" s="143">
        <f>IF(N238="zákl. přenesená",J238,0)</f>
        <v>0</v>
      </c>
      <c r="BH238" s="143">
        <f>IF(N238="sníž. přenesená",J238,0)</f>
        <v>0</v>
      </c>
      <c r="BI238" s="143">
        <f>IF(N238="nulová",J238,0)</f>
        <v>0</v>
      </c>
      <c r="BJ238" s="16" t="s">
        <v>86</v>
      </c>
      <c r="BK238" s="143">
        <f>ROUND(I238*H238,2)</f>
        <v>0</v>
      </c>
      <c r="BL238" s="16" t="s">
        <v>154</v>
      </c>
      <c r="BM238" s="142" t="s">
        <v>309</v>
      </c>
    </row>
    <row r="239" spans="2:65" s="1" customFormat="1" ht="19.5">
      <c r="B239" s="31"/>
      <c r="D239" s="144" t="s">
        <v>156</v>
      </c>
      <c r="F239" s="145" t="s">
        <v>310</v>
      </c>
      <c r="I239" s="146"/>
      <c r="L239" s="31"/>
      <c r="M239" s="147"/>
      <c r="T239" s="55"/>
      <c r="AT239" s="16" t="s">
        <v>156</v>
      </c>
      <c r="AU239" s="16" t="s">
        <v>88</v>
      </c>
    </row>
    <row r="240" spans="2:65" s="12" customFormat="1" ht="11.25">
      <c r="B240" s="148"/>
      <c r="D240" s="144" t="s">
        <v>158</v>
      </c>
      <c r="E240" s="149" t="s">
        <v>1</v>
      </c>
      <c r="F240" s="150" t="s">
        <v>311</v>
      </c>
      <c r="H240" s="151">
        <v>9850</v>
      </c>
      <c r="I240" s="152"/>
      <c r="L240" s="148"/>
      <c r="M240" s="153"/>
      <c r="T240" s="154"/>
      <c r="AT240" s="149" t="s">
        <v>158</v>
      </c>
      <c r="AU240" s="149" t="s">
        <v>88</v>
      </c>
      <c r="AV240" s="12" t="s">
        <v>88</v>
      </c>
      <c r="AW240" s="12" t="s">
        <v>34</v>
      </c>
      <c r="AX240" s="12" t="s">
        <v>78</v>
      </c>
      <c r="AY240" s="149" t="s">
        <v>147</v>
      </c>
    </row>
    <row r="241" spans="2:65" s="12" customFormat="1" ht="11.25">
      <c r="B241" s="148"/>
      <c r="D241" s="144" t="s">
        <v>158</v>
      </c>
      <c r="E241" s="149" t="s">
        <v>1</v>
      </c>
      <c r="F241" s="150" t="s">
        <v>312</v>
      </c>
      <c r="H241" s="151">
        <v>3450</v>
      </c>
      <c r="I241" s="152"/>
      <c r="L241" s="148"/>
      <c r="M241" s="153"/>
      <c r="T241" s="154"/>
      <c r="AT241" s="149" t="s">
        <v>158</v>
      </c>
      <c r="AU241" s="149" t="s">
        <v>88</v>
      </c>
      <c r="AV241" s="12" t="s">
        <v>88</v>
      </c>
      <c r="AW241" s="12" t="s">
        <v>34</v>
      </c>
      <c r="AX241" s="12" t="s">
        <v>78</v>
      </c>
      <c r="AY241" s="149" t="s">
        <v>147</v>
      </c>
    </row>
    <row r="242" spans="2:65" s="13" customFormat="1" ht="11.25">
      <c r="B242" s="155"/>
      <c r="D242" s="144" t="s">
        <v>158</v>
      </c>
      <c r="E242" s="156" t="s">
        <v>1</v>
      </c>
      <c r="F242" s="157" t="s">
        <v>160</v>
      </c>
      <c r="H242" s="158">
        <v>13300</v>
      </c>
      <c r="I242" s="159"/>
      <c r="L242" s="155"/>
      <c r="M242" s="160"/>
      <c r="T242" s="161"/>
      <c r="AT242" s="156" t="s">
        <v>158</v>
      </c>
      <c r="AU242" s="156" t="s">
        <v>88</v>
      </c>
      <c r="AV242" s="13" t="s">
        <v>154</v>
      </c>
      <c r="AW242" s="13" t="s">
        <v>34</v>
      </c>
      <c r="AX242" s="13" t="s">
        <v>86</v>
      </c>
      <c r="AY242" s="156" t="s">
        <v>147</v>
      </c>
    </row>
    <row r="243" spans="2:65" s="1" customFormat="1" ht="24.2" customHeight="1">
      <c r="B243" s="31"/>
      <c r="C243" s="131" t="s">
        <v>313</v>
      </c>
      <c r="D243" s="131" t="s">
        <v>149</v>
      </c>
      <c r="E243" s="132" t="s">
        <v>314</v>
      </c>
      <c r="F243" s="133" t="s">
        <v>315</v>
      </c>
      <c r="G243" s="134" t="s">
        <v>152</v>
      </c>
      <c r="H243" s="135">
        <v>3450</v>
      </c>
      <c r="I243" s="136"/>
      <c r="J243" s="137">
        <f>ROUND(I243*H243,2)</f>
        <v>0</v>
      </c>
      <c r="K243" s="133" t="s">
        <v>153</v>
      </c>
      <c r="L243" s="31"/>
      <c r="M243" s="138" t="s">
        <v>1</v>
      </c>
      <c r="N243" s="139" t="s">
        <v>43</v>
      </c>
      <c r="P243" s="140">
        <f>O243*H243</f>
        <v>0</v>
      </c>
      <c r="Q243" s="140">
        <v>0</v>
      </c>
      <c r="R243" s="140">
        <f>Q243*H243</f>
        <v>0</v>
      </c>
      <c r="S243" s="140">
        <v>0</v>
      </c>
      <c r="T243" s="141">
        <f>S243*H243</f>
        <v>0</v>
      </c>
      <c r="AR243" s="142" t="s">
        <v>154</v>
      </c>
      <c r="AT243" s="142" t="s">
        <v>149</v>
      </c>
      <c r="AU243" s="142" t="s">
        <v>88</v>
      </c>
      <c r="AY243" s="16" t="s">
        <v>147</v>
      </c>
      <c r="BE243" s="143">
        <f>IF(N243="základní",J243,0)</f>
        <v>0</v>
      </c>
      <c r="BF243" s="143">
        <f>IF(N243="snížená",J243,0)</f>
        <v>0</v>
      </c>
      <c r="BG243" s="143">
        <f>IF(N243="zákl. přenesená",J243,0)</f>
        <v>0</v>
      </c>
      <c r="BH243" s="143">
        <f>IF(N243="sníž. přenesená",J243,0)</f>
        <v>0</v>
      </c>
      <c r="BI243" s="143">
        <f>IF(N243="nulová",J243,0)</f>
        <v>0</v>
      </c>
      <c r="BJ243" s="16" t="s">
        <v>86</v>
      </c>
      <c r="BK243" s="143">
        <f>ROUND(I243*H243,2)</f>
        <v>0</v>
      </c>
      <c r="BL243" s="16" t="s">
        <v>154</v>
      </c>
      <c r="BM243" s="142" t="s">
        <v>316</v>
      </c>
    </row>
    <row r="244" spans="2:65" s="1" customFormat="1" ht="29.25">
      <c r="B244" s="31"/>
      <c r="D244" s="144" t="s">
        <v>156</v>
      </c>
      <c r="F244" s="145" t="s">
        <v>317</v>
      </c>
      <c r="I244" s="146"/>
      <c r="L244" s="31"/>
      <c r="M244" s="147"/>
      <c r="T244" s="55"/>
      <c r="AT244" s="16" t="s">
        <v>156</v>
      </c>
      <c r="AU244" s="16" t="s">
        <v>88</v>
      </c>
    </row>
    <row r="245" spans="2:65" s="12" customFormat="1" ht="11.25">
      <c r="B245" s="148"/>
      <c r="D245" s="144" t="s">
        <v>158</v>
      </c>
      <c r="E245" s="149" t="s">
        <v>1</v>
      </c>
      <c r="F245" s="150" t="s">
        <v>312</v>
      </c>
      <c r="H245" s="151">
        <v>3450</v>
      </c>
      <c r="I245" s="152"/>
      <c r="L245" s="148"/>
      <c r="M245" s="153"/>
      <c r="T245" s="154"/>
      <c r="AT245" s="149" t="s">
        <v>158</v>
      </c>
      <c r="AU245" s="149" t="s">
        <v>88</v>
      </c>
      <c r="AV245" s="12" t="s">
        <v>88</v>
      </c>
      <c r="AW245" s="12" t="s">
        <v>34</v>
      </c>
      <c r="AX245" s="12" t="s">
        <v>78</v>
      </c>
      <c r="AY245" s="149" t="s">
        <v>147</v>
      </c>
    </row>
    <row r="246" spans="2:65" s="13" customFormat="1" ht="11.25">
      <c r="B246" s="155"/>
      <c r="D246" s="144" t="s">
        <v>158</v>
      </c>
      <c r="E246" s="156" t="s">
        <v>1</v>
      </c>
      <c r="F246" s="157" t="s">
        <v>160</v>
      </c>
      <c r="H246" s="158">
        <v>3450</v>
      </c>
      <c r="I246" s="159"/>
      <c r="L246" s="155"/>
      <c r="M246" s="160"/>
      <c r="T246" s="161"/>
      <c r="AT246" s="156" t="s">
        <v>158</v>
      </c>
      <c r="AU246" s="156" t="s">
        <v>88</v>
      </c>
      <c r="AV246" s="13" t="s">
        <v>154</v>
      </c>
      <c r="AW246" s="13" t="s">
        <v>34</v>
      </c>
      <c r="AX246" s="13" t="s">
        <v>86</v>
      </c>
      <c r="AY246" s="156" t="s">
        <v>147</v>
      </c>
    </row>
    <row r="247" spans="2:65" s="1" customFormat="1" ht="16.5" customHeight="1">
      <c r="B247" s="31"/>
      <c r="C247" s="131" t="s">
        <v>318</v>
      </c>
      <c r="D247" s="131" t="s">
        <v>149</v>
      </c>
      <c r="E247" s="132" t="s">
        <v>319</v>
      </c>
      <c r="F247" s="133" t="s">
        <v>320</v>
      </c>
      <c r="G247" s="134" t="s">
        <v>152</v>
      </c>
      <c r="H247" s="135">
        <v>371.47899999999998</v>
      </c>
      <c r="I247" s="136"/>
      <c r="J247" s="137">
        <f>ROUND(I247*H247,2)</f>
        <v>0</v>
      </c>
      <c r="K247" s="133" t="s">
        <v>153</v>
      </c>
      <c r="L247" s="31"/>
      <c r="M247" s="138" t="s">
        <v>1</v>
      </c>
      <c r="N247" s="139" t="s">
        <v>43</v>
      </c>
      <c r="P247" s="140">
        <f>O247*H247</f>
        <v>0</v>
      </c>
      <c r="Q247" s="140">
        <v>0</v>
      </c>
      <c r="R247" s="140">
        <f>Q247*H247</f>
        <v>0</v>
      </c>
      <c r="S247" s="140">
        <v>0</v>
      </c>
      <c r="T247" s="141">
        <f>S247*H247</f>
        <v>0</v>
      </c>
      <c r="AR247" s="142" t="s">
        <v>154</v>
      </c>
      <c r="AT247" s="142" t="s">
        <v>149</v>
      </c>
      <c r="AU247" s="142" t="s">
        <v>88</v>
      </c>
      <c r="AY247" s="16" t="s">
        <v>147</v>
      </c>
      <c r="BE247" s="143">
        <f>IF(N247="základní",J247,0)</f>
        <v>0</v>
      </c>
      <c r="BF247" s="143">
        <f>IF(N247="snížená",J247,0)</f>
        <v>0</v>
      </c>
      <c r="BG247" s="143">
        <f>IF(N247="zákl. přenesená",J247,0)</f>
        <v>0</v>
      </c>
      <c r="BH247" s="143">
        <f>IF(N247="sníž. přenesená",J247,0)</f>
        <v>0</v>
      </c>
      <c r="BI247" s="143">
        <f>IF(N247="nulová",J247,0)</f>
        <v>0</v>
      </c>
      <c r="BJ247" s="16" t="s">
        <v>86</v>
      </c>
      <c r="BK247" s="143">
        <f>ROUND(I247*H247,2)</f>
        <v>0</v>
      </c>
      <c r="BL247" s="16" t="s">
        <v>154</v>
      </c>
      <c r="BM247" s="142" t="s">
        <v>321</v>
      </c>
    </row>
    <row r="248" spans="2:65" s="1" customFormat="1" ht="29.25">
      <c r="B248" s="31"/>
      <c r="D248" s="144" t="s">
        <v>156</v>
      </c>
      <c r="F248" s="145" t="s">
        <v>322</v>
      </c>
      <c r="I248" s="146"/>
      <c r="L248" s="31"/>
      <c r="M248" s="147"/>
      <c r="T248" s="55"/>
      <c r="AT248" s="16" t="s">
        <v>156</v>
      </c>
      <c r="AU248" s="16" t="s">
        <v>88</v>
      </c>
    </row>
    <row r="249" spans="2:65" s="12" customFormat="1" ht="11.25">
      <c r="B249" s="148"/>
      <c r="D249" s="144" t="s">
        <v>158</v>
      </c>
      <c r="E249" s="149" t="s">
        <v>1</v>
      </c>
      <c r="F249" s="150" t="s">
        <v>323</v>
      </c>
      <c r="H249" s="151">
        <v>371.47899999999998</v>
      </c>
      <c r="I249" s="152"/>
      <c r="L249" s="148"/>
      <c r="M249" s="153"/>
      <c r="T249" s="154"/>
      <c r="AT249" s="149" t="s">
        <v>158</v>
      </c>
      <c r="AU249" s="149" t="s">
        <v>88</v>
      </c>
      <c r="AV249" s="12" t="s">
        <v>88</v>
      </c>
      <c r="AW249" s="12" t="s">
        <v>34</v>
      </c>
      <c r="AX249" s="12" t="s">
        <v>78</v>
      </c>
      <c r="AY249" s="149" t="s">
        <v>147</v>
      </c>
    </row>
    <row r="250" spans="2:65" s="13" customFormat="1" ht="11.25">
      <c r="B250" s="155"/>
      <c r="D250" s="144" t="s">
        <v>158</v>
      </c>
      <c r="E250" s="156" t="s">
        <v>1</v>
      </c>
      <c r="F250" s="157" t="s">
        <v>160</v>
      </c>
      <c r="H250" s="158">
        <v>371.47899999999998</v>
      </c>
      <c r="I250" s="159"/>
      <c r="L250" s="155"/>
      <c r="M250" s="160"/>
      <c r="T250" s="161"/>
      <c r="AT250" s="156" t="s">
        <v>158</v>
      </c>
      <c r="AU250" s="156" t="s">
        <v>88</v>
      </c>
      <c r="AV250" s="13" t="s">
        <v>154</v>
      </c>
      <c r="AW250" s="13" t="s">
        <v>34</v>
      </c>
      <c r="AX250" s="13" t="s">
        <v>86</v>
      </c>
      <c r="AY250" s="156" t="s">
        <v>147</v>
      </c>
    </row>
    <row r="251" spans="2:65" s="11" customFormat="1" ht="22.9" customHeight="1">
      <c r="B251" s="119"/>
      <c r="D251" s="120" t="s">
        <v>77</v>
      </c>
      <c r="E251" s="129" t="s">
        <v>197</v>
      </c>
      <c r="F251" s="129" t="s">
        <v>324</v>
      </c>
      <c r="I251" s="122"/>
      <c r="J251" s="130">
        <f>BK251</f>
        <v>0</v>
      </c>
      <c r="L251" s="119"/>
      <c r="M251" s="124"/>
      <c r="P251" s="125">
        <f>SUM(P252:P255)</f>
        <v>0</v>
      </c>
      <c r="R251" s="125">
        <f>SUM(R252:R255)</f>
        <v>1.8373498500000001</v>
      </c>
      <c r="T251" s="126">
        <f>SUM(T252:T255)</f>
        <v>0</v>
      </c>
      <c r="AR251" s="120" t="s">
        <v>86</v>
      </c>
      <c r="AT251" s="127" t="s">
        <v>77</v>
      </c>
      <c r="AU251" s="127" t="s">
        <v>86</v>
      </c>
      <c r="AY251" s="120" t="s">
        <v>147</v>
      </c>
      <c r="BK251" s="128">
        <f>SUM(BK252:BK255)</f>
        <v>0</v>
      </c>
    </row>
    <row r="252" spans="2:65" s="1" customFormat="1" ht="24.2" customHeight="1">
      <c r="B252" s="31"/>
      <c r="C252" s="131" t="s">
        <v>325</v>
      </c>
      <c r="D252" s="131" t="s">
        <v>149</v>
      </c>
      <c r="E252" s="132" t="s">
        <v>326</v>
      </c>
      <c r="F252" s="133" t="s">
        <v>327</v>
      </c>
      <c r="G252" s="134" t="s">
        <v>224</v>
      </c>
      <c r="H252" s="135">
        <v>1.2010000000000001</v>
      </c>
      <c r="I252" s="136"/>
      <c r="J252" s="137">
        <f>ROUND(I252*H252,2)</f>
        <v>0</v>
      </c>
      <c r="K252" s="133" t="s">
        <v>153</v>
      </c>
      <c r="L252" s="31"/>
      <c r="M252" s="138" t="s">
        <v>1</v>
      </c>
      <c r="N252" s="139" t="s">
        <v>43</v>
      </c>
      <c r="P252" s="140">
        <f>O252*H252</f>
        <v>0</v>
      </c>
      <c r="Q252" s="140">
        <v>1.5298499999999999</v>
      </c>
      <c r="R252" s="140">
        <f>Q252*H252</f>
        <v>1.8373498500000001</v>
      </c>
      <c r="S252" s="140">
        <v>0</v>
      </c>
      <c r="T252" s="141">
        <f>S252*H252</f>
        <v>0</v>
      </c>
      <c r="AR252" s="142" t="s">
        <v>154</v>
      </c>
      <c r="AT252" s="142" t="s">
        <v>149</v>
      </c>
      <c r="AU252" s="142" t="s">
        <v>88</v>
      </c>
      <c r="AY252" s="16" t="s">
        <v>147</v>
      </c>
      <c r="BE252" s="143">
        <f>IF(N252="základní",J252,0)</f>
        <v>0</v>
      </c>
      <c r="BF252" s="143">
        <f>IF(N252="snížená",J252,0)</f>
        <v>0</v>
      </c>
      <c r="BG252" s="143">
        <f>IF(N252="zákl. přenesená",J252,0)</f>
        <v>0</v>
      </c>
      <c r="BH252" s="143">
        <f>IF(N252="sníž. přenesená",J252,0)</f>
        <v>0</v>
      </c>
      <c r="BI252" s="143">
        <f>IF(N252="nulová",J252,0)</f>
        <v>0</v>
      </c>
      <c r="BJ252" s="16" t="s">
        <v>86</v>
      </c>
      <c r="BK252" s="143">
        <f>ROUND(I252*H252,2)</f>
        <v>0</v>
      </c>
      <c r="BL252" s="16" t="s">
        <v>154</v>
      </c>
      <c r="BM252" s="142" t="s">
        <v>328</v>
      </c>
    </row>
    <row r="253" spans="2:65" s="1" customFormat="1" ht="19.5">
      <c r="B253" s="31"/>
      <c r="D253" s="144" t="s">
        <v>156</v>
      </c>
      <c r="F253" s="145" t="s">
        <v>329</v>
      </c>
      <c r="I253" s="146"/>
      <c r="L253" s="31"/>
      <c r="M253" s="147"/>
      <c r="T253" s="55"/>
      <c r="AT253" s="16" t="s">
        <v>156</v>
      </c>
      <c r="AU253" s="16" t="s">
        <v>88</v>
      </c>
    </row>
    <row r="254" spans="2:65" s="12" customFormat="1" ht="11.25">
      <c r="B254" s="148"/>
      <c r="D254" s="144" t="s">
        <v>158</v>
      </c>
      <c r="E254" s="149" t="s">
        <v>1</v>
      </c>
      <c r="F254" s="150" t="s">
        <v>330</v>
      </c>
      <c r="H254" s="151">
        <v>1.2010000000000001</v>
      </c>
      <c r="I254" s="152"/>
      <c r="L254" s="148"/>
      <c r="M254" s="153"/>
      <c r="T254" s="154"/>
      <c r="AT254" s="149" t="s">
        <v>158</v>
      </c>
      <c r="AU254" s="149" t="s">
        <v>88</v>
      </c>
      <c r="AV254" s="12" t="s">
        <v>88</v>
      </c>
      <c r="AW254" s="12" t="s">
        <v>34</v>
      </c>
      <c r="AX254" s="12" t="s">
        <v>78</v>
      </c>
      <c r="AY254" s="149" t="s">
        <v>147</v>
      </c>
    </row>
    <row r="255" spans="2:65" s="13" customFormat="1" ht="11.25">
      <c r="B255" s="155"/>
      <c r="D255" s="144" t="s">
        <v>158</v>
      </c>
      <c r="E255" s="156" t="s">
        <v>1</v>
      </c>
      <c r="F255" s="157" t="s">
        <v>160</v>
      </c>
      <c r="H255" s="158">
        <v>1.2010000000000001</v>
      </c>
      <c r="I255" s="159"/>
      <c r="L255" s="155"/>
      <c r="M255" s="160"/>
      <c r="T255" s="161"/>
      <c r="AT255" s="156" t="s">
        <v>158</v>
      </c>
      <c r="AU255" s="156" t="s">
        <v>88</v>
      </c>
      <c r="AV255" s="13" t="s">
        <v>154</v>
      </c>
      <c r="AW255" s="13" t="s">
        <v>34</v>
      </c>
      <c r="AX255" s="13" t="s">
        <v>86</v>
      </c>
      <c r="AY255" s="156" t="s">
        <v>147</v>
      </c>
    </row>
    <row r="256" spans="2:65" s="11" customFormat="1" ht="22.9" customHeight="1">
      <c r="B256" s="119"/>
      <c r="D256" s="120" t="s">
        <v>77</v>
      </c>
      <c r="E256" s="129" t="s">
        <v>204</v>
      </c>
      <c r="F256" s="129" t="s">
        <v>331</v>
      </c>
      <c r="I256" s="122"/>
      <c r="J256" s="130">
        <f>BK256</f>
        <v>0</v>
      </c>
      <c r="L256" s="119"/>
      <c r="M256" s="124"/>
      <c r="P256" s="125">
        <f>SUM(P257:P285)</f>
        <v>0</v>
      </c>
      <c r="R256" s="125">
        <f>SUM(R257:R285)</f>
        <v>0</v>
      </c>
      <c r="T256" s="126">
        <f>SUM(T257:T285)</f>
        <v>167.57819999999995</v>
      </c>
      <c r="AR256" s="120" t="s">
        <v>86</v>
      </c>
      <c r="AT256" s="127" t="s">
        <v>77</v>
      </c>
      <c r="AU256" s="127" t="s">
        <v>86</v>
      </c>
      <c r="AY256" s="120" t="s">
        <v>147</v>
      </c>
      <c r="BK256" s="128">
        <f>SUM(BK257:BK285)</f>
        <v>0</v>
      </c>
    </row>
    <row r="257" spans="2:65" s="1" customFormat="1" ht="21.75" customHeight="1">
      <c r="B257" s="31"/>
      <c r="C257" s="131" t="s">
        <v>332</v>
      </c>
      <c r="D257" s="131" t="s">
        <v>149</v>
      </c>
      <c r="E257" s="132" t="s">
        <v>333</v>
      </c>
      <c r="F257" s="133" t="s">
        <v>334</v>
      </c>
      <c r="G257" s="134" t="s">
        <v>335</v>
      </c>
      <c r="H257" s="135">
        <v>17.25</v>
      </c>
      <c r="I257" s="136"/>
      <c r="J257" s="137">
        <f>ROUND(I257*H257,2)</f>
        <v>0</v>
      </c>
      <c r="K257" s="133" t="s">
        <v>153</v>
      </c>
      <c r="L257" s="31"/>
      <c r="M257" s="138" t="s">
        <v>1</v>
      </c>
      <c r="N257" s="139" t="s">
        <v>43</v>
      </c>
      <c r="P257" s="140">
        <f>O257*H257</f>
        <v>0</v>
      </c>
      <c r="Q257" s="140">
        <v>0</v>
      </c>
      <c r="R257" s="140">
        <f>Q257*H257</f>
        <v>0</v>
      </c>
      <c r="S257" s="140">
        <v>0.98</v>
      </c>
      <c r="T257" s="141">
        <f>S257*H257</f>
        <v>16.905000000000001</v>
      </c>
      <c r="AR257" s="142" t="s">
        <v>154</v>
      </c>
      <c r="AT257" s="142" t="s">
        <v>149</v>
      </c>
      <c r="AU257" s="142" t="s">
        <v>88</v>
      </c>
      <c r="AY257" s="16" t="s">
        <v>147</v>
      </c>
      <c r="BE257" s="143">
        <f>IF(N257="základní",J257,0)</f>
        <v>0</v>
      </c>
      <c r="BF257" s="143">
        <f>IF(N257="snížená",J257,0)</f>
        <v>0</v>
      </c>
      <c r="BG257" s="143">
        <f>IF(N257="zákl. přenesená",J257,0)</f>
        <v>0</v>
      </c>
      <c r="BH257" s="143">
        <f>IF(N257="sníž. přenesená",J257,0)</f>
        <v>0</v>
      </c>
      <c r="BI257" s="143">
        <f>IF(N257="nulová",J257,0)</f>
        <v>0</v>
      </c>
      <c r="BJ257" s="16" t="s">
        <v>86</v>
      </c>
      <c r="BK257" s="143">
        <f>ROUND(I257*H257,2)</f>
        <v>0</v>
      </c>
      <c r="BL257" s="16" t="s">
        <v>154</v>
      </c>
      <c r="BM257" s="142" t="s">
        <v>336</v>
      </c>
    </row>
    <row r="258" spans="2:65" s="1" customFormat="1" ht="39">
      <c r="B258" s="31"/>
      <c r="D258" s="144" t="s">
        <v>156</v>
      </c>
      <c r="F258" s="145" t="s">
        <v>337</v>
      </c>
      <c r="I258" s="146"/>
      <c r="L258" s="31"/>
      <c r="M258" s="147"/>
      <c r="T258" s="55"/>
      <c r="AT258" s="16" t="s">
        <v>156</v>
      </c>
      <c r="AU258" s="16" t="s">
        <v>88</v>
      </c>
    </row>
    <row r="259" spans="2:65" s="12" customFormat="1" ht="22.5">
      <c r="B259" s="148"/>
      <c r="D259" s="144" t="s">
        <v>158</v>
      </c>
      <c r="E259" s="149" t="s">
        <v>1</v>
      </c>
      <c r="F259" s="150" t="s">
        <v>338</v>
      </c>
      <c r="H259" s="151">
        <v>17.25</v>
      </c>
      <c r="I259" s="152"/>
      <c r="L259" s="148"/>
      <c r="M259" s="153"/>
      <c r="T259" s="154"/>
      <c r="AT259" s="149" t="s">
        <v>158</v>
      </c>
      <c r="AU259" s="149" t="s">
        <v>88</v>
      </c>
      <c r="AV259" s="12" t="s">
        <v>88</v>
      </c>
      <c r="AW259" s="12" t="s">
        <v>34</v>
      </c>
      <c r="AX259" s="12" t="s">
        <v>78</v>
      </c>
      <c r="AY259" s="149" t="s">
        <v>147</v>
      </c>
    </row>
    <row r="260" spans="2:65" s="13" customFormat="1" ht="11.25">
      <c r="B260" s="155"/>
      <c r="D260" s="144" t="s">
        <v>158</v>
      </c>
      <c r="E260" s="156" t="s">
        <v>1</v>
      </c>
      <c r="F260" s="157" t="s">
        <v>160</v>
      </c>
      <c r="H260" s="158">
        <v>17.25</v>
      </c>
      <c r="I260" s="159"/>
      <c r="L260" s="155"/>
      <c r="M260" s="160"/>
      <c r="T260" s="161"/>
      <c r="AT260" s="156" t="s">
        <v>158</v>
      </c>
      <c r="AU260" s="156" t="s">
        <v>88</v>
      </c>
      <c r="AV260" s="13" t="s">
        <v>154</v>
      </c>
      <c r="AW260" s="13" t="s">
        <v>34</v>
      </c>
      <c r="AX260" s="13" t="s">
        <v>86</v>
      </c>
      <c r="AY260" s="156" t="s">
        <v>147</v>
      </c>
    </row>
    <row r="261" spans="2:65" s="1" customFormat="1" ht="24.2" customHeight="1">
      <c r="B261" s="31"/>
      <c r="C261" s="131" t="s">
        <v>339</v>
      </c>
      <c r="D261" s="131" t="s">
        <v>149</v>
      </c>
      <c r="E261" s="132" t="s">
        <v>340</v>
      </c>
      <c r="F261" s="133" t="s">
        <v>341</v>
      </c>
      <c r="G261" s="134" t="s">
        <v>335</v>
      </c>
      <c r="H261" s="135">
        <v>340</v>
      </c>
      <c r="I261" s="136"/>
      <c r="J261" s="137">
        <f>ROUND(I261*H261,2)</f>
        <v>0</v>
      </c>
      <c r="K261" s="133" t="s">
        <v>153</v>
      </c>
      <c r="L261" s="31"/>
      <c r="M261" s="138" t="s">
        <v>1</v>
      </c>
      <c r="N261" s="139" t="s">
        <v>43</v>
      </c>
      <c r="P261" s="140">
        <f>O261*H261</f>
        <v>0</v>
      </c>
      <c r="Q261" s="140">
        <v>0</v>
      </c>
      <c r="R261" s="140">
        <f>Q261*H261</f>
        <v>0</v>
      </c>
      <c r="S261" s="140">
        <v>0.35</v>
      </c>
      <c r="T261" s="141">
        <f>S261*H261</f>
        <v>118.99999999999999</v>
      </c>
      <c r="AR261" s="142" t="s">
        <v>154</v>
      </c>
      <c r="AT261" s="142" t="s">
        <v>149</v>
      </c>
      <c r="AU261" s="142" t="s">
        <v>88</v>
      </c>
      <c r="AY261" s="16" t="s">
        <v>147</v>
      </c>
      <c r="BE261" s="143">
        <f>IF(N261="základní",J261,0)</f>
        <v>0</v>
      </c>
      <c r="BF261" s="143">
        <f>IF(N261="snížená",J261,0)</f>
        <v>0</v>
      </c>
      <c r="BG261" s="143">
        <f>IF(N261="zákl. přenesená",J261,0)</f>
        <v>0</v>
      </c>
      <c r="BH261" s="143">
        <f>IF(N261="sníž. přenesená",J261,0)</f>
        <v>0</v>
      </c>
      <c r="BI261" s="143">
        <f>IF(N261="nulová",J261,0)</f>
        <v>0</v>
      </c>
      <c r="BJ261" s="16" t="s">
        <v>86</v>
      </c>
      <c r="BK261" s="143">
        <f>ROUND(I261*H261,2)</f>
        <v>0</v>
      </c>
      <c r="BL261" s="16" t="s">
        <v>154</v>
      </c>
      <c r="BM261" s="142" t="s">
        <v>342</v>
      </c>
    </row>
    <row r="262" spans="2:65" s="1" customFormat="1" ht="39">
      <c r="B262" s="31"/>
      <c r="D262" s="144" t="s">
        <v>156</v>
      </c>
      <c r="F262" s="145" t="s">
        <v>343</v>
      </c>
      <c r="I262" s="146"/>
      <c r="L262" s="31"/>
      <c r="M262" s="147"/>
      <c r="T262" s="55"/>
      <c r="AT262" s="16" t="s">
        <v>156</v>
      </c>
      <c r="AU262" s="16" t="s">
        <v>88</v>
      </c>
    </row>
    <row r="263" spans="2:65" s="12" customFormat="1" ht="11.25">
      <c r="B263" s="148"/>
      <c r="D263" s="144" t="s">
        <v>158</v>
      </c>
      <c r="E263" s="149" t="s">
        <v>1</v>
      </c>
      <c r="F263" s="150" t="s">
        <v>344</v>
      </c>
      <c r="H263" s="151">
        <v>210</v>
      </c>
      <c r="I263" s="152"/>
      <c r="L263" s="148"/>
      <c r="M263" s="153"/>
      <c r="T263" s="154"/>
      <c r="AT263" s="149" t="s">
        <v>158</v>
      </c>
      <c r="AU263" s="149" t="s">
        <v>88</v>
      </c>
      <c r="AV263" s="12" t="s">
        <v>88</v>
      </c>
      <c r="AW263" s="12" t="s">
        <v>34</v>
      </c>
      <c r="AX263" s="12" t="s">
        <v>78</v>
      </c>
      <c r="AY263" s="149" t="s">
        <v>147</v>
      </c>
    </row>
    <row r="264" spans="2:65" s="12" customFormat="1" ht="11.25">
      <c r="B264" s="148"/>
      <c r="D264" s="144" t="s">
        <v>158</v>
      </c>
      <c r="E264" s="149" t="s">
        <v>1</v>
      </c>
      <c r="F264" s="150" t="s">
        <v>345</v>
      </c>
      <c r="H264" s="151">
        <v>130</v>
      </c>
      <c r="I264" s="152"/>
      <c r="L264" s="148"/>
      <c r="M264" s="153"/>
      <c r="T264" s="154"/>
      <c r="AT264" s="149" t="s">
        <v>158</v>
      </c>
      <c r="AU264" s="149" t="s">
        <v>88</v>
      </c>
      <c r="AV264" s="12" t="s">
        <v>88</v>
      </c>
      <c r="AW264" s="12" t="s">
        <v>34</v>
      </c>
      <c r="AX264" s="12" t="s">
        <v>78</v>
      </c>
      <c r="AY264" s="149" t="s">
        <v>147</v>
      </c>
    </row>
    <row r="265" spans="2:65" s="13" customFormat="1" ht="11.25">
      <c r="B265" s="155"/>
      <c r="D265" s="144" t="s">
        <v>158</v>
      </c>
      <c r="E265" s="156" t="s">
        <v>1</v>
      </c>
      <c r="F265" s="157" t="s">
        <v>160</v>
      </c>
      <c r="H265" s="158">
        <v>340</v>
      </c>
      <c r="I265" s="159"/>
      <c r="L265" s="155"/>
      <c r="M265" s="160"/>
      <c r="T265" s="161"/>
      <c r="AT265" s="156" t="s">
        <v>158</v>
      </c>
      <c r="AU265" s="156" t="s">
        <v>88</v>
      </c>
      <c r="AV265" s="13" t="s">
        <v>154</v>
      </c>
      <c r="AW265" s="13" t="s">
        <v>34</v>
      </c>
      <c r="AX265" s="13" t="s">
        <v>86</v>
      </c>
      <c r="AY265" s="156" t="s">
        <v>147</v>
      </c>
    </row>
    <row r="266" spans="2:65" s="1" customFormat="1" ht="24.2" customHeight="1">
      <c r="B266" s="31"/>
      <c r="C266" s="131" t="s">
        <v>346</v>
      </c>
      <c r="D266" s="131" t="s">
        <v>149</v>
      </c>
      <c r="E266" s="132" t="s">
        <v>347</v>
      </c>
      <c r="F266" s="133" t="s">
        <v>348</v>
      </c>
      <c r="G266" s="134" t="s">
        <v>169</v>
      </c>
      <c r="H266" s="135">
        <v>180</v>
      </c>
      <c r="I266" s="136"/>
      <c r="J266" s="137">
        <f>ROUND(I266*H266,2)</f>
        <v>0</v>
      </c>
      <c r="K266" s="133" t="s">
        <v>153</v>
      </c>
      <c r="L266" s="31"/>
      <c r="M266" s="138" t="s">
        <v>1</v>
      </c>
      <c r="N266" s="139" t="s">
        <v>43</v>
      </c>
      <c r="P266" s="140">
        <f>O266*H266</f>
        <v>0</v>
      </c>
      <c r="Q266" s="140">
        <v>0</v>
      </c>
      <c r="R266" s="140">
        <f>Q266*H266</f>
        <v>0</v>
      </c>
      <c r="S266" s="140">
        <v>0.16500000000000001</v>
      </c>
      <c r="T266" s="141">
        <f>S266*H266</f>
        <v>29.700000000000003</v>
      </c>
      <c r="AR266" s="142" t="s">
        <v>154</v>
      </c>
      <c r="AT266" s="142" t="s">
        <v>149</v>
      </c>
      <c r="AU266" s="142" t="s">
        <v>88</v>
      </c>
      <c r="AY266" s="16" t="s">
        <v>147</v>
      </c>
      <c r="BE266" s="143">
        <f>IF(N266="základní",J266,0)</f>
        <v>0</v>
      </c>
      <c r="BF266" s="143">
        <f>IF(N266="snížená",J266,0)</f>
        <v>0</v>
      </c>
      <c r="BG266" s="143">
        <f>IF(N266="zákl. přenesená",J266,0)</f>
        <v>0</v>
      </c>
      <c r="BH266" s="143">
        <f>IF(N266="sníž. přenesená",J266,0)</f>
        <v>0</v>
      </c>
      <c r="BI266" s="143">
        <f>IF(N266="nulová",J266,0)</f>
        <v>0</v>
      </c>
      <c r="BJ266" s="16" t="s">
        <v>86</v>
      </c>
      <c r="BK266" s="143">
        <f>ROUND(I266*H266,2)</f>
        <v>0</v>
      </c>
      <c r="BL266" s="16" t="s">
        <v>154</v>
      </c>
      <c r="BM266" s="142" t="s">
        <v>349</v>
      </c>
    </row>
    <row r="267" spans="2:65" s="1" customFormat="1" ht="19.5">
      <c r="B267" s="31"/>
      <c r="D267" s="144" t="s">
        <v>156</v>
      </c>
      <c r="F267" s="145" t="s">
        <v>350</v>
      </c>
      <c r="I267" s="146"/>
      <c r="L267" s="31"/>
      <c r="M267" s="147"/>
      <c r="T267" s="55"/>
      <c r="AT267" s="16" t="s">
        <v>156</v>
      </c>
      <c r="AU267" s="16" t="s">
        <v>88</v>
      </c>
    </row>
    <row r="268" spans="2:65" s="12" customFormat="1" ht="33.75">
      <c r="B268" s="148"/>
      <c r="D268" s="144" t="s">
        <v>158</v>
      </c>
      <c r="E268" s="149" t="s">
        <v>1</v>
      </c>
      <c r="F268" s="150" t="s">
        <v>351</v>
      </c>
      <c r="H268" s="151">
        <v>180</v>
      </c>
      <c r="I268" s="152"/>
      <c r="L268" s="148"/>
      <c r="M268" s="153"/>
      <c r="T268" s="154"/>
      <c r="AT268" s="149" t="s">
        <v>158</v>
      </c>
      <c r="AU268" s="149" t="s">
        <v>88</v>
      </c>
      <c r="AV268" s="12" t="s">
        <v>88</v>
      </c>
      <c r="AW268" s="12" t="s">
        <v>34</v>
      </c>
      <c r="AX268" s="12" t="s">
        <v>78</v>
      </c>
      <c r="AY268" s="149" t="s">
        <v>147</v>
      </c>
    </row>
    <row r="269" spans="2:65" s="13" customFormat="1" ht="11.25">
      <c r="B269" s="155"/>
      <c r="D269" s="144" t="s">
        <v>158</v>
      </c>
      <c r="E269" s="156" t="s">
        <v>1</v>
      </c>
      <c r="F269" s="157" t="s">
        <v>160</v>
      </c>
      <c r="H269" s="158">
        <v>180</v>
      </c>
      <c r="I269" s="159"/>
      <c r="L269" s="155"/>
      <c r="M269" s="160"/>
      <c r="T269" s="161"/>
      <c r="AT269" s="156" t="s">
        <v>158</v>
      </c>
      <c r="AU269" s="156" t="s">
        <v>88</v>
      </c>
      <c r="AV269" s="13" t="s">
        <v>154</v>
      </c>
      <c r="AW269" s="13" t="s">
        <v>34</v>
      </c>
      <c r="AX269" s="13" t="s">
        <v>86</v>
      </c>
      <c r="AY269" s="156" t="s">
        <v>147</v>
      </c>
    </row>
    <row r="270" spans="2:65" s="1" customFormat="1" ht="24.2" customHeight="1">
      <c r="B270" s="31"/>
      <c r="C270" s="131" t="s">
        <v>352</v>
      </c>
      <c r="D270" s="131" t="s">
        <v>149</v>
      </c>
      <c r="E270" s="132" t="s">
        <v>353</v>
      </c>
      <c r="F270" s="133" t="s">
        <v>354</v>
      </c>
      <c r="G270" s="134" t="s">
        <v>169</v>
      </c>
      <c r="H270" s="135">
        <v>180</v>
      </c>
      <c r="I270" s="136"/>
      <c r="J270" s="137">
        <f>ROUND(I270*H270,2)</f>
        <v>0</v>
      </c>
      <c r="K270" s="133" t="s">
        <v>153</v>
      </c>
      <c r="L270" s="31"/>
      <c r="M270" s="138" t="s">
        <v>1</v>
      </c>
      <c r="N270" s="139" t="s">
        <v>43</v>
      </c>
      <c r="P270" s="140">
        <f>O270*H270</f>
        <v>0</v>
      </c>
      <c r="Q270" s="140">
        <v>0</v>
      </c>
      <c r="R270" s="140">
        <f>Q270*H270</f>
        <v>0</v>
      </c>
      <c r="S270" s="140">
        <v>8.0000000000000002E-3</v>
      </c>
      <c r="T270" s="141">
        <f>S270*H270</f>
        <v>1.44</v>
      </c>
      <c r="AR270" s="142" t="s">
        <v>154</v>
      </c>
      <c r="AT270" s="142" t="s">
        <v>149</v>
      </c>
      <c r="AU270" s="142" t="s">
        <v>88</v>
      </c>
      <c r="AY270" s="16" t="s">
        <v>147</v>
      </c>
      <c r="BE270" s="143">
        <f>IF(N270="základní",J270,0)</f>
        <v>0</v>
      </c>
      <c r="BF270" s="143">
        <f>IF(N270="snížená",J270,0)</f>
        <v>0</v>
      </c>
      <c r="BG270" s="143">
        <f>IF(N270="zákl. přenesená",J270,0)</f>
        <v>0</v>
      </c>
      <c r="BH270" s="143">
        <f>IF(N270="sníž. přenesená",J270,0)</f>
        <v>0</v>
      </c>
      <c r="BI270" s="143">
        <f>IF(N270="nulová",J270,0)</f>
        <v>0</v>
      </c>
      <c r="BJ270" s="16" t="s">
        <v>86</v>
      </c>
      <c r="BK270" s="143">
        <f>ROUND(I270*H270,2)</f>
        <v>0</v>
      </c>
      <c r="BL270" s="16" t="s">
        <v>154</v>
      </c>
      <c r="BM270" s="142" t="s">
        <v>355</v>
      </c>
    </row>
    <row r="271" spans="2:65" s="1" customFormat="1" ht="19.5">
      <c r="B271" s="31"/>
      <c r="D271" s="144" t="s">
        <v>156</v>
      </c>
      <c r="F271" s="145" t="s">
        <v>356</v>
      </c>
      <c r="I271" s="146"/>
      <c r="L271" s="31"/>
      <c r="M271" s="147"/>
      <c r="T271" s="55"/>
      <c r="AT271" s="16" t="s">
        <v>156</v>
      </c>
      <c r="AU271" s="16" t="s">
        <v>88</v>
      </c>
    </row>
    <row r="272" spans="2:65" s="12" customFormat="1" ht="11.25">
      <c r="B272" s="148"/>
      <c r="D272" s="144" t="s">
        <v>158</v>
      </c>
      <c r="E272" s="149" t="s">
        <v>1</v>
      </c>
      <c r="F272" s="150" t="s">
        <v>357</v>
      </c>
      <c r="H272" s="151">
        <v>180</v>
      </c>
      <c r="I272" s="152"/>
      <c r="L272" s="148"/>
      <c r="M272" s="153"/>
      <c r="T272" s="154"/>
      <c r="AT272" s="149" t="s">
        <v>158</v>
      </c>
      <c r="AU272" s="149" t="s">
        <v>88</v>
      </c>
      <c r="AV272" s="12" t="s">
        <v>88</v>
      </c>
      <c r="AW272" s="12" t="s">
        <v>34</v>
      </c>
      <c r="AX272" s="12" t="s">
        <v>78</v>
      </c>
      <c r="AY272" s="149" t="s">
        <v>147</v>
      </c>
    </row>
    <row r="273" spans="2:65" s="13" customFormat="1" ht="11.25">
      <c r="B273" s="155"/>
      <c r="D273" s="144" t="s">
        <v>158</v>
      </c>
      <c r="E273" s="156" t="s">
        <v>1</v>
      </c>
      <c r="F273" s="157" t="s">
        <v>160</v>
      </c>
      <c r="H273" s="158">
        <v>180</v>
      </c>
      <c r="I273" s="159"/>
      <c r="L273" s="155"/>
      <c r="M273" s="160"/>
      <c r="T273" s="161"/>
      <c r="AT273" s="156" t="s">
        <v>158</v>
      </c>
      <c r="AU273" s="156" t="s">
        <v>88</v>
      </c>
      <c r="AV273" s="13" t="s">
        <v>154</v>
      </c>
      <c r="AW273" s="13" t="s">
        <v>34</v>
      </c>
      <c r="AX273" s="13" t="s">
        <v>86</v>
      </c>
      <c r="AY273" s="156" t="s">
        <v>147</v>
      </c>
    </row>
    <row r="274" spans="2:65" s="1" customFormat="1" ht="24.2" customHeight="1">
      <c r="B274" s="31"/>
      <c r="C274" s="131" t="s">
        <v>358</v>
      </c>
      <c r="D274" s="131" t="s">
        <v>149</v>
      </c>
      <c r="E274" s="132" t="s">
        <v>359</v>
      </c>
      <c r="F274" s="133" t="s">
        <v>360</v>
      </c>
      <c r="G274" s="134" t="s">
        <v>335</v>
      </c>
      <c r="H274" s="135">
        <v>215</v>
      </c>
      <c r="I274" s="136"/>
      <c r="J274" s="137">
        <f>ROUND(I274*H274,2)</f>
        <v>0</v>
      </c>
      <c r="K274" s="133" t="s">
        <v>153</v>
      </c>
      <c r="L274" s="31"/>
      <c r="M274" s="138" t="s">
        <v>1</v>
      </c>
      <c r="N274" s="139" t="s">
        <v>43</v>
      </c>
      <c r="P274" s="140">
        <f>O274*H274</f>
        <v>0</v>
      </c>
      <c r="Q274" s="140">
        <v>0</v>
      </c>
      <c r="R274" s="140">
        <f>Q274*H274</f>
        <v>0</v>
      </c>
      <c r="S274" s="140">
        <v>2.48E-3</v>
      </c>
      <c r="T274" s="141">
        <f>S274*H274</f>
        <v>0.53320000000000001</v>
      </c>
      <c r="AR274" s="142" t="s">
        <v>154</v>
      </c>
      <c r="AT274" s="142" t="s">
        <v>149</v>
      </c>
      <c r="AU274" s="142" t="s">
        <v>88</v>
      </c>
      <c r="AY274" s="16" t="s">
        <v>147</v>
      </c>
      <c r="BE274" s="143">
        <f>IF(N274="základní",J274,0)</f>
        <v>0</v>
      </c>
      <c r="BF274" s="143">
        <f>IF(N274="snížená",J274,0)</f>
        <v>0</v>
      </c>
      <c r="BG274" s="143">
        <f>IF(N274="zákl. přenesená",J274,0)</f>
        <v>0</v>
      </c>
      <c r="BH274" s="143">
        <f>IF(N274="sníž. přenesená",J274,0)</f>
        <v>0</v>
      </c>
      <c r="BI274" s="143">
        <f>IF(N274="nulová",J274,0)</f>
        <v>0</v>
      </c>
      <c r="BJ274" s="16" t="s">
        <v>86</v>
      </c>
      <c r="BK274" s="143">
        <f>ROUND(I274*H274,2)</f>
        <v>0</v>
      </c>
      <c r="BL274" s="16" t="s">
        <v>154</v>
      </c>
      <c r="BM274" s="142" t="s">
        <v>361</v>
      </c>
    </row>
    <row r="275" spans="2:65" s="1" customFormat="1" ht="19.5">
      <c r="B275" s="31"/>
      <c r="D275" s="144" t="s">
        <v>156</v>
      </c>
      <c r="F275" s="145" t="s">
        <v>362</v>
      </c>
      <c r="I275" s="146"/>
      <c r="L275" s="31"/>
      <c r="M275" s="147"/>
      <c r="T275" s="55"/>
      <c r="AT275" s="16" t="s">
        <v>156</v>
      </c>
      <c r="AU275" s="16" t="s">
        <v>88</v>
      </c>
    </row>
    <row r="276" spans="2:65" s="12" customFormat="1" ht="11.25">
      <c r="B276" s="148"/>
      <c r="D276" s="144" t="s">
        <v>158</v>
      </c>
      <c r="E276" s="149" t="s">
        <v>1</v>
      </c>
      <c r="F276" s="150" t="s">
        <v>363</v>
      </c>
      <c r="H276" s="151">
        <v>215</v>
      </c>
      <c r="I276" s="152"/>
      <c r="L276" s="148"/>
      <c r="M276" s="153"/>
      <c r="T276" s="154"/>
      <c r="AT276" s="149" t="s">
        <v>158</v>
      </c>
      <c r="AU276" s="149" t="s">
        <v>88</v>
      </c>
      <c r="AV276" s="12" t="s">
        <v>88</v>
      </c>
      <c r="AW276" s="12" t="s">
        <v>34</v>
      </c>
      <c r="AX276" s="12" t="s">
        <v>78</v>
      </c>
      <c r="AY276" s="149" t="s">
        <v>147</v>
      </c>
    </row>
    <row r="277" spans="2:65" s="13" customFormat="1" ht="11.25">
      <c r="B277" s="155"/>
      <c r="D277" s="144" t="s">
        <v>158</v>
      </c>
      <c r="E277" s="156" t="s">
        <v>1</v>
      </c>
      <c r="F277" s="157" t="s">
        <v>160</v>
      </c>
      <c r="H277" s="158">
        <v>215</v>
      </c>
      <c r="I277" s="159"/>
      <c r="L277" s="155"/>
      <c r="M277" s="160"/>
      <c r="T277" s="161"/>
      <c r="AT277" s="156" t="s">
        <v>158</v>
      </c>
      <c r="AU277" s="156" t="s">
        <v>88</v>
      </c>
      <c r="AV277" s="13" t="s">
        <v>154</v>
      </c>
      <c r="AW277" s="13" t="s">
        <v>34</v>
      </c>
      <c r="AX277" s="13" t="s">
        <v>86</v>
      </c>
      <c r="AY277" s="156" t="s">
        <v>147</v>
      </c>
    </row>
    <row r="278" spans="2:65" s="1" customFormat="1" ht="16.5" customHeight="1">
      <c r="B278" s="31"/>
      <c r="C278" s="131" t="s">
        <v>364</v>
      </c>
      <c r="D278" s="131" t="s">
        <v>149</v>
      </c>
      <c r="E278" s="132" t="s">
        <v>365</v>
      </c>
      <c r="F278" s="133" t="s">
        <v>366</v>
      </c>
      <c r="G278" s="134" t="s">
        <v>367</v>
      </c>
      <c r="H278" s="135">
        <v>1</v>
      </c>
      <c r="I278" s="136"/>
      <c r="J278" s="137">
        <f>ROUND(I278*H278,2)</f>
        <v>0</v>
      </c>
      <c r="K278" s="133" t="s">
        <v>1</v>
      </c>
      <c r="L278" s="31"/>
      <c r="M278" s="138" t="s">
        <v>1</v>
      </c>
      <c r="N278" s="139" t="s">
        <v>43</v>
      </c>
      <c r="P278" s="140">
        <f>O278*H278</f>
        <v>0</v>
      </c>
      <c r="Q278" s="140">
        <v>0</v>
      </c>
      <c r="R278" s="140">
        <f>Q278*H278</f>
        <v>0</v>
      </c>
      <c r="S278" s="140">
        <v>0</v>
      </c>
      <c r="T278" s="141">
        <f>S278*H278</f>
        <v>0</v>
      </c>
      <c r="AR278" s="142" t="s">
        <v>154</v>
      </c>
      <c r="AT278" s="142" t="s">
        <v>149</v>
      </c>
      <c r="AU278" s="142" t="s">
        <v>88</v>
      </c>
      <c r="AY278" s="16" t="s">
        <v>147</v>
      </c>
      <c r="BE278" s="143">
        <f>IF(N278="základní",J278,0)</f>
        <v>0</v>
      </c>
      <c r="BF278" s="143">
        <f>IF(N278="snížená",J278,0)</f>
        <v>0</v>
      </c>
      <c r="BG278" s="143">
        <f>IF(N278="zákl. přenesená",J278,0)</f>
        <v>0</v>
      </c>
      <c r="BH278" s="143">
        <f>IF(N278="sníž. přenesená",J278,0)</f>
        <v>0</v>
      </c>
      <c r="BI278" s="143">
        <f>IF(N278="nulová",J278,0)</f>
        <v>0</v>
      </c>
      <c r="BJ278" s="16" t="s">
        <v>86</v>
      </c>
      <c r="BK278" s="143">
        <f>ROUND(I278*H278,2)</f>
        <v>0</v>
      </c>
      <c r="BL278" s="16" t="s">
        <v>154</v>
      </c>
      <c r="BM278" s="142" t="s">
        <v>368</v>
      </c>
    </row>
    <row r="279" spans="2:65" s="1" customFormat="1" ht="11.25">
      <c r="B279" s="31"/>
      <c r="D279" s="144" t="s">
        <v>156</v>
      </c>
      <c r="F279" s="145" t="s">
        <v>366</v>
      </c>
      <c r="I279" s="146"/>
      <c r="L279" s="31"/>
      <c r="M279" s="147"/>
      <c r="T279" s="55"/>
      <c r="AT279" s="16" t="s">
        <v>156</v>
      </c>
      <c r="AU279" s="16" t="s">
        <v>88</v>
      </c>
    </row>
    <row r="280" spans="2:65" s="12" customFormat="1" ht="11.25">
      <c r="B280" s="148"/>
      <c r="D280" s="144" t="s">
        <v>158</v>
      </c>
      <c r="E280" s="149" t="s">
        <v>1</v>
      </c>
      <c r="F280" s="150" t="s">
        <v>369</v>
      </c>
      <c r="H280" s="151">
        <v>1</v>
      </c>
      <c r="I280" s="152"/>
      <c r="L280" s="148"/>
      <c r="M280" s="153"/>
      <c r="T280" s="154"/>
      <c r="AT280" s="149" t="s">
        <v>158</v>
      </c>
      <c r="AU280" s="149" t="s">
        <v>88</v>
      </c>
      <c r="AV280" s="12" t="s">
        <v>88</v>
      </c>
      <c r="AW280" s="12" t="s">
        <v>34</v>
      </c>
      <c r="AX280" s="12" t="s">
        <v>78</v>
      </c>
      <c r="AY280" s="149" t="s">
        <v>147</v>
      </c>
    </row>
    <row r="281" spans="2:65" s="13" customFormat="1" ht="11.25">
      <c r="B281" s="155"/>
      <c r="D281" s="144" t="s">
        <v>158</v>
      </c>
      <c r="E281" s="156" t="s">
        <v>1</v>
      </c>
      <c r="F281" s="157" t="s">
        <v>160</v>
      </c>
      <c r="H281" s="158">
        <v>1</v>
      </c>
      <c r="I281" s="159"/>
      <c r="L281" s="155"/>
      <c r="M281" s="160"/>
      <c r="T281" s="161"/>
      <c r="AT281" s="156" t="s">
        <v>158</v>
      </c>
      <c r="AU281" s="156" t="s">
        <v>88</v>
      </c>
      <c r="AV281" s="13" t="s">
        <v>154</v>
      </c>
      <c r="AW281" s="13" t="s">
        <v>34</v>
      </c>
      <c r="AX281" s="13" t="s">
        <v>86</v>
      </c>
      <c r="AY281" s="156" t="s">
        <v>147</v>
      </c>
    </row>
    <row r="282" spans="2:65" s="1" customFormat="1" ht="16.5" customHeight="1">
      <c r="B282" s="31"/>
      <c r="C282" s="131" t="s">
        <v>370</v>
      </c>
      <c r="D282" s="131" t="s">
        <v>149</v>
      </c>
      <c r="E282" s="132" t="s">
        <v>371</v>
      </c>
      <c r="F282" s="133" t="s">
        <v>372</v>
      </c>
      <c r="G282" s="134" t="s">
        <v>367</v>
      </c>
      <c r="H282" s="135">
        <v>1</v>
      </c>
      <c r="I282" s="136"/>
      <c r="J282" s="137">
        <f>ROUND(I282*H282,2)</f>
        <v>0</v>
      </c>
      <c r="K282" s="133" t="s">
        <v>1</v>
      </c>
      <c r="L282" s="31"/>
      <c r="M282" s="138" t="s">
        <v>1</v>
      </c>
      <c r="N282" s="139" t="s">
        <v>43</v>
      </c>
      <c r="P282" s="140">
        <f>O282*H282</f>
        <v>0</v>
      </c>
      <c r="Q282" s="140">
        <v>0</v>
      </c>
      <c r="R282" s="140">
        <f>Q282*H282</f>
        <v>0</v>
      </c>
      <c r="S282" s="140">
        <v>0</v>
      </c>
      <c r="T282" s="141">
        <f>S282*H282</f>
        <v>0</v>
      </c>
      <c r="AR282" s="142" t="s">
        <v>154</v>
      </c>
      <c r="AT282" s="142" t="s">
        <v>149</v>
      </c>
      <c r="AU282" s="142" t="s">
        <v>88</v>
      </c>
      <c r="AY282" s="16" t="s">
        <v>147</v>
      </c>
      <c r="BE282" s="143">
        <f>IF(N282="základní",J282,0)</f>
        <v>0</v>
      </c>
      <c r="BF282" s="143">
        <f>IF(N282="snížená",J282,0)</f>
        <v>0</v>
      </c>
      <c r="BG282" s="143">
        <f>IF(N282="zákl. přenesená",J282,0)</f>
        <v>0</v>
      </c>
      <c r="BH282" s="143">
        <f>IF(N282="sníž. přenesená",J282,0)</f>
        <v>0</v>
      </c>
      <c r="BI282" s="143">
        <f>IF(N282="nulová",J282,0)</f>
        <v>0</v>
      </c>
      <c r="BJ282" s="16" t="s">
        <v>86</v>
      </c>
      <c r="BK282" s="143">
        <f>ROUND(I282*H282,2)</f>
        <v>0</v>
      </c>
      <c r="BL282" s="16" t="s">
        <v>154</v>
      </c>
      <c r="BM282" s="142" t="s">
        <v>373</v>
      </c>
    </row>
    <row r="283" spans="2:65" s="1" customFormat="1" ht="11.25">
      <c r="B283" s="31"/>
      <c r="D283" s="144" t="s">
        <v>156</v>
      </c>
      <c r="F283" s="145" t="s">
        <v>372</v>
      </c>
      <c r="I283" s="146"/>
      <c r="L283" s="31"/>
      <c r="M283" s="147"/>
      <c r="T283" s="55"/>
      <c r="AT283" s="16" t="s">
        <v>156</v>
      </c>
      <c r="AU283" s="16" t="s">
        <v>88</v>
      </c>
    </row>
    <row r="284" spans="2:65" s="12" customFormat="1" ht="11.25">
      <c r="B284" s="148"/>
      <c r="D284" s="144" t="s">
        <v>158</v>
      </c>
      <c r="E284" s="149" t="s">
        <v>1</v>
      </c>
      <c r="F284" s="150" t="s">
        <v>374</v>
      </c>
      <c r="H284" s="151">
        <v>1</v>
      </c>
      <c r="I284" s="152"/>
      <c r="L284" s="148"/>
      <c r="M284" s="153"/>
      <c r="T284" s="154"/>
      <c r="AT284" s="149" t="s">
        <v>158</v>
      </c>
      <c r="AU284" s="149" t="s">
        <v>88</v>
      </c>
      <c r="AV284" s="12" t="s">
        <v>88</v>
      </c>
      <c r="AW284" s="12" t="s">
        <v>34</v>
      </c>
      <c r="AX284" s="12" t="s">
        <v>78</v>
      </c>
      <c r="AY284" s="149" t="s">
        <v>147</v>
      </c>
    </row>
    <row r="285" spans="2:65" s="13" customFormat="1" ht="11.25">
      <c r="B285" s="155"/>
      <c r="D285" s="144" t="s">
        <v>158</v>
      </c>
      <c r="E285" s="156" t="s">
        <v>1</v>
      </c>
      <c r="F285" s="157" t="s">
        <v>160</v>
      </c>
      <c r="H285" s="158">
        <v>1</v>
      </c>
      <c r="I285" s="159"/>
      <c r="L285" s="155"/>
      <c r="M285" s="160"/>
      <c r="T285" s="161"/>
      <c r="AT285" s="156" t="s">
        <v>158</v>
      </c>
      <c r="AU285" s="156" t="s">
        <v>88</v>
      </c>
      <c r="AV285" s="13" t="s">
        <v>154</v>
      </c>
      <c r="AW285" s="13" t="s">
        <v>34</v>
      </c>
      <c r="AX285" s="13" t="s">
        <v>86</v>
      </c>
      <c r="AY285" s="156" t="s">
        <v>147</v>
      </c>
    </row>
    <row r="286" spans="2:65" s="11" customFormat="1" ht="22.9" customHeight="1">
      <c r="B286" s="119"/>
      <c r="D286" s="120" t="s">
        <v>77</v>
      </c>
      <c r="E286" s="129" t="s">
        <v>375</v>
      </c>
      <c r="F286" s="129" t="s">
        <v>376</v>
      </c>
      <c r="I286" s="122"/>
      <c r="J286" s="130">
        <f>BK286</f>
        <v>0</v>
      </c>
      <c r="L286" s="119"/>
      <c r="M286" s="124"/>
      <c r="P286" s="125">
        <f>SUM(P287:P312)</f>
        <v>0</v>
      </c>
      <c r="R286" s="125">
        <f>SUM(R287:R312)</f>
        <v>0</v>
      </c>
      <c r="T286" s="126">
        <f>SUM(T287:T312)</f>
        <v>0</v>
      </c>
      <c r="AR286" s="120" t="s">
        <v>86</v>
      </c>
      <c r="AT286" s="127" t="s">
        <v>77</v>
      </c>
      <c r="AU286" s="127" t="s">
        <v>86</v>
      </c>
      <c r="AY286" s="120" t="s">
        <v>147</v>
      </c>
      <c r="BK286" s="128">
        <f>SUM(BK287:BK312)</f>
        <v>0</v>
      </c>
    </row>
    <row r="287" spans="2:65" s="1" customFormat="1" ht="24.2" customHeight="1">
      <c r="B287" s="31"/>
      <c r="C287" s="131" t="s">
        <v>377</v>
      </c>
      <c r="D287" s="131" t="s">
        <v>149</v>
      </c>
      <c r="E287" s="132" t="s">
        <v>378</v>
      </c>
      <c r="F287" s="133" t="s">
        <v>379</v>
      </c>
      <c r="G287" s="134" t="s">
        <v>380</v>
      </c>
      <c r="H287" s="135">
        <v>31.672999999999998</v>
      </c>
      <c r="I287" s="136"/>
      <c r="J287" s="137">
        <f>ROUND(I287*H287,2)</f>
        <v>0</v>
      </c>
      <c r="K287" s="133" t="s">
        <v>153</v>
      </c>
      <c r="L287" s="31"/>
      <c r="M287" s="138" t="s">
        <v>1</v>
      </c>
      <c r="N287" s="139" t="s">
        <v>43</v>
      </c>
      <c r="P287" s="140">
        <f>O287*H287</f>
        <v>0</v>
      </c>
      <c r="Q287" s="140">
        <v>0</v>
      </c>
      <c r="R287" s="140">
        <f>Q287*H287</f>
        <v>0</v>
      </c>
      <c r="S287" s="140">
        <v>0</v>
      </c>
      <c r="T287" s="141">
        <f>S287*H287</f>
        <v>0</v>
      </c>
      <c r="AR287" s="142" t="s">
        <v>154</v>
      </c>
      <c r="AT287" s="142" t="s">
        <v>149</v>
      </c>
      <c r="AU287" s="142" t="s">
        <v>88</v>
      </c>
      <c r="AY287" s="16" t="s">
        <v>147</v>
      </c>
      <c r="BE287" s="143">
        <f>IF(N287="základní",J287,0)</f>
        <v>0</v>
      </c>
      <c r="BF287" s="143">
        <f>IF(N287="snížená",J287,0)</f>
        <v>0</v>
      </c>
      <c r="BG287" s="143">
        <f>IF(N287="zákl. přenesená",J287,0)</f>
        <v>0</v>
      </c>
      <c r="BH287" s="143">
        <f>IF(N287="sníž. přenesená",J287,0)</f>
        <v>0</v>
      </c>
      <c r="BI287" s="143">
        <f>IF(N287="nulová",J287,0)</f>
        <v>0</v>
      </c>
      <c r="BJ287" s="16" t="s">
        <v>86</v>
      </c>
      <c r="BK287" s="143">
        <f>ROUND(I287*H287,2)</f>
        <v>0</v>
      </c>
      <c r="BL287" s="16" t="s">
        <v>154</v>
      </c>
      <c r="BM287" s="142" t="s">
        <v>381</v>
      </c>
    </row>
    <row r="288" spans="2:65" s="1" customFormat="1" ht="19.5">
      <c r="B288" s="31"/>
      <c r="D288" s="144" t="s">
        <v>156</v>
      </c>
      <c r="F288" s="145" t="s">
        <v>382</v>
      </c>
      <c r="I288" s="146"/>
      <c r="L288" s="31"/>
      <c r="M288" s="147"/>
      <c r="T288" s="55"/>
      <c r="AT288" s="16" t="s">
        <v>156</v>
      </c>
      <c r="AU288" s="16" t="s">
        <v>88</v>
      </c>
    </row>
    <row r="289" spans="2:65" s="12" customFormat="1" ht="11.25">
      <c r="B289" s="148"/>
      <c r="D289" s="144" t="s">
        <v>158</v>
      </c>
      <c r="E289" s="149" t="s">
        <v>1</v>
      </c>
      <c r="F289" s="150" t="s">
        <v>383</v>
      </c>
      <c r="H289" s="151">
        <v>29.7</v>
      </c>
      <c r="I289" s="152"/>
      <c r="L289" s="148"/>
      <c r="M289" s="153"/>
      <c r="T289" s="154"/>
      <c r="AT289" s="149" t="s">
        <v>158</v>
      </c>
      <c r="AU289" s="149" t="s">
        <v>88</v>
      </c>
      <c r="AV289" s="12" t="s">
        <v>88</v>
      </c>
      <c r="AW289" s="12" t="s">
        <v>34</v>
      </c>
      <c r="AX289" s="12" t="s">
        <v>78</v>
      </c>
      <c r="AY289" s="149" t="s">
        <v>147</v>
      </c>
    </row>
    <row r="290" spans="2:65" s="12" customFormat="1" ht="11.25">
      <c r="B290" s="148"/>
      <c r="D290" s="144" t="s">
        <v>158</v>
      </c>
      <c r="E290" s="149" t="s">
        <v>1</v>
      </c>
      <c r="F290" s="150" t="s">
        <v>384</v>
      </c>
      <c r="H290" s="151">
        <v>1.44</v>
      </c>
      <c r="I290" s="152"/>
      <c r="L290" s="148"/>
      <c r="M290" s="153"/>
      <c r="T290" s="154"/>
      <c r="AT290" s="149" t="s">
        <v>158</v>
      </c>
      <c r="AU290" s="149" t="s">
        <v>88</v>
      </c>
      <c r="AV290" s="12" t="s">
        <v>88</v>
      </c>
      <c r="AW290" s="12" t="s">
        <v>34</v>
      </c>
      <c r="AX290" s="12" t="s">
        <v>78</v>
      </c>
      <c r="AY290" s="149" t="s">
        <v>147</v>
      </c>
    </row>
    <row r="291" spans="2:65" s="12" customFormat="1" ht="11.25">
      <c r="B291" s="148"/>
      <c r="D291" s="144" t="s">
        <v>158</v>
      </c>
      <c r="E291" s="149" t="s">
        <v>1</v>
      </c>
      <c r="F291" s="150" t="s">
        <v>385</v>
      </c>
      <c r="H291" s="151">
        <v>0.53300000000000003</v>
      </c>
      <c r="I291" s="152"/>
      <c r="L291" s="148"/>
      <c r="M291" s="153"/>
      <c r="T291" s="154"/>
      <c r="AT291" s="149" t="s">
        <v>158</v>
      </c>
      <c r="AU291" s="149" t="s">
        <v>88</v>
      </c>
      <c r="AV291" s="12" t="s">
        <v>88</v>
      </c>
      <c r="AW291" s="12" t="s">
        <v>34</v>
      </c>
      <c r="AX291" s="12" t="s">
        <v>78</v>
      </c>
      <c r="AY291" s="149" t="s">
        <v>147</v>
      </c>
    </row>
    <row r="292" spans="2:65" s="13" customFormat="1" ht="11.25">
      <c r="B292" s="155"/>
      <c r="D292" s="144" t="s">
        <v>158</v>
      </c>
      <c r="E292" s="156" t="s">
        <v>1</v>
      </c>
      <c r="F292" s="157" t="s">
        <v>160</v>
      </c>
      <c r="H292" s="158">
        <v>31.673000000000002</v>
      </c>
      <c r="I292" s="159"/>
      <c r="L292" s="155"/>
      <c r="M292" s="160"/>
      <c r="T292" s="161"/>
      <c r="AT292" s="156" t="s">
        <v>158</v>
      </c>
      <c r="AU292" s="156" t="s">
        <v>88</v>
      </c>
      <c r="AV292" s="13" t="s">
        <v>154</v>
      </c>
      <c r="AW292" s="13" t="s">
        <v>34</v>
      </c>
      <c r="AX292" s="13" t="s">
        <v>86</v>
      </c>
      <c r="AY292" s="156" t="s">
        <v>147</v>
      </c>
    </row>
    <row r="293" spans="2:65" s="1" customFormat="1" ht="24.2" customHeight="1">
      <c r="B293" s="31"/>
      <c r="C293" s="131" t="s">
        <v>386</v>
      </c>
      <c r="D293" s="131" t="s">
        <v>149</v>
      </c>
      <c r="E293" s="132" t="s">
        <v>387</v>
      </c>
      <c r="F293" s="133" t="s">
        <v>388</v>
      </c>
      <c r="G293" s="134" t="s">
        <v>380</v>
      </c>
      <c r="H293" s="135">
        <v>12.96</v>
      </c>
      <c r="I293" s="136"/>
      <c r="J293" s="137">
        <f>ROUND(I293*H293,2)</f>
        <v>0</v>
      </c>
      <c r="K293" s="133" t="s">
        <v>153</v>
      </c>
      <c r="L293" s="31"/>
      <c r="M293" s="138" t="s">
        <v>1</v>
      </c>
      <c r="N293" s="139" t="s">
        <v>43</v>
      </c>
      <c r="P293" s="140">
        <f>O293*H293</f>
        <v>0</v>
      </c>
      <c r="Q293" s="140">
        <v>0</v>
      </c>
      <c r="R293" s="140">
        <f>Q293*H293</f>
        <v>0</v>
      </c>
      <c r="S293" s="140">
        <v>0</v>
      </c>
      <c r="T293" s="141">
        <f>S293*H293</f>
        <v>0</v>
      </c>
      <c r="AR293" s="142" t="s">
        <v>154</v>
      </c>
      <c r="AT293" s="142" t="s">
        <v>149</v>
      </c>
      <c r="AU293" s="142" t="s">
        <v>88</v>
      </c>
      <c r="AY293" s="16" t="s">
        <v>147</v>
      </c>
      <c r="BE293" s="143">
        <f>IF(N293="základní",J293,0)</f>
        <v>0</v>
      </c>
      <c r="BF293" s="143">
        <f>IF(N293="snížená",J293,0)</f>
        <v>0</v>
      </c>
      <c r="BG293" s="143">
        <f>IF(N293="zákl. přenesená",J293,0)</f>
        <v>0</v>
      </c>
      <c r="BH293" s="143">
        <f>IF(N293="sníž. přenesená",J293,0)</f>
        <v>0</v>
      </c>
      <c r="BI293" s="143">
        <f>IF(N293="nulová",J293,0)</f>
        <v>0</v>
      </c>
      <c r="BJ293" s="16" t="s">
        <v>86</v>
      </c>
      <c r="BK293" s="143">
        <f>ROUND(I293*H293,2)</f>
        <v>0</v>
      </c>
      <c r="BL293" s="16" t="s">
        <v>154</v>
      </c>
      <c r="BM293" s="142" t="s">
        <v>389</v>
      </c>
    </row>
    <row r="294" spans="2:65" s="1" customFormat="1" ht="29.25">
      <c r="B294" s="31"/>
      <c r="D294" s="144" t="s">
        <v>156</v>
      </c>
      <c r="F294" s="145" t="s">
        <v>390</v>
      </c>
      <c r="I294" s="146"/>
      <c r="L294" s="31"/>
      <c r="M294" s="147"/>
      <c r="T294" s="55"/>
      <c r="AT294" s="16" t="s">
        <v>156</v>
      </c>
      <c r="AU294" s="16" t="s">
        <v>88</v>
      </c>
    </row>
    <row r="295" spans="2:65" s="12" customFormat="1" ht="11.25">
      <c r="B295" s="148"/>
      <c r="D295" s="144" t="s">
        <v>158</v>
      </c>
      <c r="E295" s="149" t="s">
        <v>1</v>
      </c>
      <c r="F295" s="150" t="s">
        <v>391</v>
      </c>
      <c r="H295" s="151">
        <v>12.96</v>
      </c>
      <c r="I295" s="152"/>
      <c r="L295" s="148"/>
      <c r="M295" s="153"/>
      <c r="T295" s="154"/>
      <c r="AT295" s="149" t="s">
        <v>158</v>
      </c>
      <c r="AU295" s="149" t="s">
        <v>88</v>
      </c>
      <c r="AV295" s="12" t="s">
        <v>88</v>
      </c>
      <c r="AW295" s="12" t="s">
        <v>34</v>
      </c>
      <c r="AX295" s="12" t="s">
        <v>78</v>
      </c>
      <c r="AY295" s="149" t="s">
        <v>147</v>
      </c>
    </row>
    <row r="296" spans="2:65" s="13" customFormat="1" ht="11.25">
      <c r="B296" s="155"/>
      <c r="D296" s="144" t="s">
        <v>158</v>
      </c>
      <c r="E296" s="156" t="s">
        <v>1</v>
      </c>
      <c r="F296" s="157" t="s">
        <v>160</v>
      </c>
      <c r="H296" s="158">
        <v>12.96</v>
      </c>
      <c r="I296" s="159"/>
      <c r="L296" s="155"/>
      <c r="M296" s="160"/>
      <c r="T296" s="161"/>
      <c r="AT296" s="156" t="s">
        <v>158</v>
      </c>
      <c r="AU296" s="156" t="s">
        <v>88</v>
      </c>
      <c r="AV296" s="13" t="s">
        <v>154</v>
      </c>
      <c r="AW296" s="13" t="s">
        <v>34</v>
      </c>
      <c r="AX296" s="13" t="s">
        <v>86</v>
      </c>
      <c r="AY296" s="156" t="s">
        <v>147</v>
      </c>
    </row>
    <row r="297" spans="2:65" s="1" customFormat="1" ht="21.75" customHeight="1">
      <c r="B297" s="31"/>
      <c r="C297" s="131" t="s">
        <v>392</v>
      </c>
      <c r="D297" s="131" t="s">
        <v>149</v>
      </c>
      <c r="E297" s="132" t="s">
        <v>393</v>
      </c>
      <c r="F297" s="133" t="s">
        <v>394</v>
      </c>
      <c r="G297" s="134" t="s">
        <v>380</v>
      </c>
      <c r="H297" s="135">
        <v>715.673</v>
      </c>
      <c r="I297" s="136"/>
      <c r="J297" s="137">
        <f>ROUND(I297*H297,2)</f>
        <v>0</v>
      </c>
      <c r="K297" s="133" t="s">
        <v>153</v>
      </c>
      <c r="L297" s="31"/>
      <c r="M297" s="138" t="s">
        <v>1</v>
      </c>
      <c r="N297" s="139" t="s">
        <v>43</v>
      </c>
      <c r="P297" s="140">
        <f>O297*H297</f>
        <v>0</v>
      </c>
      <c r="Q297" s="140">
        <v>0</v>
      </c>
      <c r="R297" s="140">
        <f>Q297*H297</f>
        <v>0</v>
      </c>
      <c r="S297" s="140">
        <v>0</v>
      </c>
      <c r="T297" s="141">
        <f>S297*H297</f>
        <v>0</v>
      </c>
      <c r="AR297" s="142" t="s">
        <v>154</v>
      </c>
      <c r="AT297" s="142" t="s">
        <v>149</v>
      </c>
      <c r="AU297" s="142" t="s">
        <v>88</v>
      </c>
      <c r="AY297" s="16" t="s">
        <v>147</v>
      </c>
      <c r="BE297" s="143">
        <f>IF(N297="základní",J297,0)</f>
        <v>0</v>
      </c>
      <c r="BF297" s="143">
        <f>IF(N297="snížená",J297,0)</f>
        <v>0</v>
      </c>
      <c r="BG297" s="143">
        <f>IF(N297="zákl. přenesená",J297,0)</f>
        <v>0</v>
      </c>
      <c r="BH297" s="143">
        <f>IF(N297="sníž. přenesená",J297,0)</f>
        <v>0</v>
      </c>
      <c r="BI297" s="143">
        <f>IF(N297="nulová",J297,0)</f>
        <v>0</v>
      </c>
      <c r="BJ297" s="16" t="s">
        <v>86</v>
      </c>
      <c r="BK297" s="143">
        <f>ROUND(I297*H297,2)</f>
        <v>0</v>
      </c>
      <c r="BL297" s="16" t="s">
        <v>154</v>
      </c>
      <c r="BM297" s="142" t="s">
        <v>395</v>
      </c>
    </row>
    <row r="298" spans="2:65" s="1" customFormat="1" ht="19.5">
      <c r="B298" s="31"/>
      <c r="D298" s="144" t="s">
        <v>156</v>
      </c>
      <c r="F298" s="145" t="s">
        <v>396</v>
      </c>
      <c r="I298" s="146"/>
      <c r="L298" s="31"/>
      <c r="M298" s="147"/>
      <c r="T298" s="55"/>
      <c r="AT298" s="16" t="s">
        <v>156</v>
      </c>
      <c r="AU298" s="16" t="s">
        <v>88</v>
      </c>
    </row>
    <row r="299" spans="2:65" s="12" customFormat="1" ht="22.5">
      <c r="B299" s="148"/>
      <c r="D299" s="144" t="s">
        <v>158</v>
      </c>
      <c r="E299" s="149" t="s">
        <v>1</v>
      </c>
      <c r="F299" s="150" t="s">
        <v>397</v>
      </c>
      <c r="H299" s="151">
        <v>715.673</v>
      </c>
      <c r="I299" s="152"/>
      <c r="L299" s="148"/>
      <c r="M299" s="153"/>
      <c r="T299" s="154"/>
      <c r="AT299" s="149" t="s">
        <v>158</v>
      </c>
      <c r="AU299" s="149" t="s">
        <v>88</v>
      </c>
      <c r="AV299" s="12" t="s">
        <v>88</v>
      </c>
      <c r="AW299" s="12" t="s">
        <v>34</v>
      </c>
      <c r="AX299" s="12" t="s">
        <v>78</v>
      </c>
      <c r="AY299" s="149" t="s">
        <v>147</v>
      </c>
    </row>
    <row r="300" spans="2:65" s="13" customFormat="1" ht="11.25">
      <c r="B300" s="155"/>
      <c r="D300" s="144" t="s">
        <v>158</v>
      </c>
      <c r="E300" s="156" t="s">
        <v>1</v>
      </c>
      <c r="F300" s="157" t="s">
        <v>160</v>
      </c>
      <c r="H300" s="158">
        <v>715.673</v>
      </c>
      <c r="I300" s="159"/>
      <c r="L300" s="155"/>
      <c r="M300" s="160"/>
      <c r="T300" s="161"/>
      <c r="AT300" s="156" t="s">
        <v>158</v>
      </c>
      <c r="AU300" s="156" t="s">
        <v>88</v>
      </c>
      <c r="AV300" s="13" t="s">
        <v>154</v>
      </c>
      <c r="AW300" s="13" t="s">
        <v>34</v>
      </c>
      <c r="AX300" s="13" t="s">
        <v>86</v>
      </c>
      <c r="AY300" s="156" t="s">
        <v>147</v>
      </c>
    </row>
    <row r="301" spans="2:65" s="1" customFormat="1" ht="21.75" customHeight="1">
      <c r="B301" s="31"/>
      <c r="C301" s="131" t="s">
        <v>398</v>
      </c>
      <c r="D301" s="131" t="s">
        <v>149</v>
      </c>
      <c r="E301" s="132" t="s">
        <v>399</v>
      </c>
      <c r="F301" s="133" t="s">
        <v>400</v>
      </c>
      <c r="G301" s="134" t="s">
        <v>380</v>
      </c>
      <c r="H301" s="135">
        <v>61.219000000000001</v>
      </c>
      <c r="I301" s="136"/>
      <c r="J301" s="137">
        <f>ROUND(I301*H301,2)</f>
        <v>0</v>
      </c>
      <c r="K301" s="133" t="s">
        <v>153</v>
      </c>
      <c r="L301" s="31"/>
      <c r="M301" s="138" t="s">
        <v>1</v>
      </c>
      <c r="N301" s="139" t="s">
        <v>43</v>
      </c>
      <c r="P301" s="140">
        <f>O301*H301</f>
        <v>0</v>
      </c>
      <c r="Q301" s="140">
        <v>0</v>
      </c>
      <c r="R301" s="140">
        <f>Q301*H301</f>
        <v>0</v>
      </c>
      <c r="S301" s="140">
        <v>0</v>
      </c>
      <c r="T301" s="141">
        <f>S301*H301</f>
        <v>0</v>
      </c>
      <c r="AR301" s="142" t="s">
        <v>154</v>
      </c>
      <c r="AT301" s="142" t="s">
        <v>149</v>
      </c>
      <c r="AU301" s="142" t="s">
        <v>88</v>
      </c>
      <c r="AY301" s="16" t="s">
        <v>147</v>
      </c>
      <c r="BE301" s="143">
        <f>IF(N301="základní",J301,0)</f>
        <v>0</v>
      </c>
      <c r="BF301" s="143">
        <f>IF(N301="snížená",J301,0)</f>
        <v>0</v>
      </c>
      <c r="BG301" s="143">
        <f>IF(N301="zákl. přenesená",J301,0)</f>
        <v>0</v>
      </c>
      <c r="BH301" s="143">
        <f>IF(N301="sníž. přenesená",J301,0)</f>
        <v>0</v>
      </c>
      <c r="BI301" s="143">
        <f>IF(N301="nulová",J301,0)</f>
        <v>0</v>
      </c>
      <c r="BJ301" s="16" t="s">
        <v>86</v>
      </c>
      <c r="BK301" s="143">
        <f>ROUND(I301*H301,2)</f>
        <v>0</v>
      </c>
      <c r="BL301" s="16" t="s">
        <v>154</v>
      </c>
      <c r="BM301" s="142" t="s">
        <v>401</v>
      </c>
    </row>
    <row r="302" spans="2:65" s="1" customFormat="1" ht="19.5">
      <c r="B302" s="31"/>
      <c r="D302" s="144" t="s">
        <v>156</v>
      </c>
      <c r="F302" s="145" t="s">
        <v>402</v>
      </c>
      <c r="I302" s="146"/>
      <c r="L302" s="31"/>
      <c r="M302" s="147"/>
      <c r="T302" s="55"/>
      <c r="AT302" s="16" t="s">
        <v>156</v>
      </c>
      <c r="AU302" s="16" t="s">
        <v>88</v>
      </c>
    </row>
    <row r="303" spans="2:65" s="12" customFormat="1" ht="11.25">
      <c r="B303" s="148"/>
      <c r="D303" s="144" t="s">
        <v>158</v>
      </c>
      <c r="E303" s="149" t="s">
        <v>1</v>
      </c>
      <c r="F303" s="150" t="s">
        <v>403</v>
      </c>
      <c r="H303" s="151">
        <v>45.36</v>
      </c>
      <c r="I303" s="152"/>
      <c r="L303" s="148"/>
      <c r="M303" s="153"/>
      <c r="T303" s="154"/>
      <c r="AT303" s="149" t="s">
        <v>158</v>
      </c>
      <c r="AU303" s="149" t="s">
        <v>88</v>
      </c>
      <c r="AV303" s="12" t="s">
        <v>88</v>
      </c>
      <c r="AW303" s="12" t="s">
        <v>34</v>
      </c>
      <c r="AX303" s="12" t="s">
        <v>78</v>
      </c>
      <c r="AY303" s="149" t="s">
        <v>147</v>
      </c>
    </row>
    <row r="304" spans="2:65" s="12" customFormat="1" ht="22.5">
      <c r="B304" s="148"/>
      <c r="D304" s="144" t="s">
        <v>158</v>
      </c>
      <c r="E304" s="149" t="s">
        <v>1</v>
      </c>
      <c r="F304" s="150" t="s">
        <v>404</v>
      </c>
      <c r="H304" s="151">
        <v>4.6079999999999997</v>
      </c>
      <c r="I304" s="152"/>
      <c r="L304" s="148"/>
      <c r="M304" s="153"/>
      <c r="T304" s="154"/>
      <c r="AT304" s="149" t="s">
        <v>158</v>
      </c>
      <c r="AU304" s="149" t="s">
        <v>88</v>
      </c>
      <c r="AV304" s="12" t="s">
        <v>88</v>
      </c>
      <c r="AW304" s="12" t="s">
        <v>34</v>
      </c>
      <c r="AX304" s="12" t="s">
        <v>78</v>
      </c>
      <c r="AY304" s="149" t="s">
        <v>147</v>
      </c>
    </row>
    <row r="305" spans="2:65" s="12" customFormat="1" ht="22.5">
      <c r="B305" s="148"/>
      <c r="D305" s="144" t="s">
        <v>158</v>
      </c>
      <c r="E305" s="149" t="s">
        <v>1</v>
      </c>
      <c r="F305" s="150" t="s">
        <v>405</v>
      </c>
      <c r="H305" s="151">
        <v>11.250999999999999</v>
      </c>
      <c r="I305" s="152"/>
      <c r="L305" s="148"/>
      <c r="M305" s="153"/>
      <c r="T305" s="154"/>
      <c r="AT305" s="149" t="s">
        <v>158</v>
      </c>
      <c r="AU305" s="149" t="s">
        <v>88</v>
      </c>
      <c r="AV305" s="12" t="s">
        <v>88</v>
      </c>
      <c r="AW305" s="12" t="s">
        <v>34</v>
      </c>
      <c r="AX305" s="12" t="s">
        <v>78</v>
      </c>
      <c r="AY305" s="149" t="s">
        <v>147</v>
      </c>
    </row>
    <row r="306" spans="2:65" s="13" customFormat="1" ht="11.25">
      <c r="B306" s="155"/>
      <c r="D306" s="144" t="s">
        <v>158</v>
      </c>
      <c r="E306" s="156" t="s">
        <v>1</v>
      </c>
      <c r="F306" s="157" t="s">
        <v>160</v>
      </c>
      <c r="H306" s="158">
        <v>61.218999999999994</v>
      </c>
      <c r="I306" s="159"/>
      <c r="L306" s="155"/>
      <c r="M306" s="160"/>
      <c r="T306" s="161"/>
      <c r="AT306" s="156" t="s">
        <v>158</v>
      </c>
      <c r="AU306" s="156" t="s">
        <v>88</v>
      </c>
      <c r="AV306" s="13" t="s">
        <v>154</v>
      </c>
      <c r="AW306" s="13" t="s">
        <v>34</v>
      </c>
      <c r="AX306" s="13" t="s">
        <v>86</v>
      </c>
      <c r="AY306" s="156" t="s">
        <v>147</v>
      </c>
    </row>
    <row r="307" spans="2:65" s="1" customFormat="1" ht="16.5" customHeight="1">
      <c r="B307" s="31"/>
      <c r="C307" s="131" t="s">
        <v>406</v>
      </c>
      <c r="D307" s="131" t="s">
        <v>149</v>
      </c>
      <c r="E307" s="132" t="s">
        <v>407</v>
      </c>
      <c r="F307" s="133" t="s">
        <v>408</v>
      </c>
      <c r="G307" s="134" t="s">
        <v>380</v>
      </c>
      <c r="H307" s="135">
        <v>378.15499999999997</v>
      </c>
      <c r="I307" s="136"/>
      <c r="J307" s="137">
        <f>ROUND(I307*H307,2)</f>
        <v>0</v>
      </c>
      <c r="K307" s="133" t="s">
        <v>153</v>
      </c>
      <c r="L307" s="31"/>
      <c r="M307" s="138" t="s">
        <v>1</v>
      </c>
      <c r="N307" s="139" t="s">
        <v>43</v>
      </c>
      <c r="P307" s="140">
        <f>O307*H307</f>
        <v>0</v>
      </c>
      <c r="Q307" s="140">
        <v>0</v>
      </c>
      <c r="R307" s="140">
        <f>Q307*H307</f>
        <v>0</v>
      </c>
      <c r="S307" s="140">
        <v>0</v>
      </c>
      <c r="T307" s="141">
        <f>S307*H307</f>
        <v>0</v>
      </c>
      <c r="AR307" s="142" t="s">
        <v>154</v>
      </c>
      <c r="AT307" s="142" t="s">
        <v>149</v>
      </c>
      <c r="AU307" s="142" t="s">
        <v>88</v>
      </c>
      <c r="AY307" s="16" t="s">
        <v>147</v>
      </c>
      <c r="BE307" s="143">
        <f>IF(N307="základní",J307,0)</f>
        <v>0</v>
      </c>
      <c r="BF307" s="143">
        <f>IF(N307="snížená",J307,0)</f>
        <v>0</v>
      </c>
      <c r="BG307" s="143">
        <f>IF(N307="zákl. přenesená",J307,0)</f>
        <v>0</v>
      </c>
      <c r="BH307" s="143">
        <f>IF(N307="sníž. přenesená",J307,0)</f>
        <v>0</v>
      </c>
      <c r="BI307" s="143">
        <f>IF(N307="nulová",J307,0)</f>
        <v>0</v>
      </c>
      <c r="BJ307" s="16" t="s">
        <v>86</v>
      </c>
      <c r="BK307" s="143">
        <f>ROUND(I307*H307,2)</f>
        <v>0</v>
      </c>
      <c r="BL307" s="16" t="s">
        <v>154</v>
      </c>
      <c r="BM307" s="142" t="s">
        <v>409</v>
      </c>
    </row>
    <row r="308" spans="2:65" s="1" customFormat="1" ht="19.5">
      <c r="B308" s="31"/>
      <c r="D308" s="144" t="s">
        <v>156</v>
      </c>
      <c r="F308" s="145" t="s">
        <v>410</v>
      </c>
      <c r="I308" s="146"/>
      <c r="L308" s="31"/>
      <c r="M308" s="147"/>
      <c r="T308" s="55"/>
      <c r="AT308" s="16" t="s">
        <v>156</v>
      </c>
      <c r="AU308" s="16" t="s">
        <v>88</v>
      </c>
    </row>
    <row r="309" spans="2:65" s="12" customFormat="1" ht="11.25">
      <c r="B309" s="148"/>
      <c r="D309" s="144" t="s">
        <v>158</v>
      </c>
      <c r="E309" s="149" t="s">
        <v>1</v>
      </c>
      <c r="F309" s="150" t="s">
        <v>411</v>
      </c>
      <c r="H309" s="151">
        <v>119</v>
      </c>
      <c r="I309" s="152"/>
      <c r="L309" s="148"/>
      <c r="M309" s="153"/>
      <c r="T309" s="154"/>
      <c r="AT309" s="149" t="s">
        <v>158</v>
      </c>
      <c r="AU309" s="149" t="s">
        <v>88</v>
      </c>
      <c r="AV309" s="12" t="s">
        <v>88</v>
      </c>
      <c r="AW309" s="12" t="s">
        <v>34</v>
      </c>
      <c r="AX309" s="12" t="s">
        <v>78</v>
      </c>
      <c r="AY309" s="149" t="s">
        <v>147</v>
      </c>
    </row>
    <row r="310" spans="2:65" s="12" customFormat="1" ht="11.25">
      <c r="B310" s="148"/>
      <c r="D310" s="144" t="s">
        <v>158</v>
      </c>
      <c r="E310" s="149" t="s">
        <v>1</v>
      </c>
      <c r="F310" s="150" t="s">
        <v>412</v>
      </c>
      <c r="H310" s="151">
        <v>242.25</v>
      </c>
      <c r="I310" s="152"/>
      <c r="L310" s="148"/>
      <c r="M310" s="153"/>
      <c r="T310" s="154"/>
      <c r="AT310" s="149" t="s">
        <v>158</v>
      </c>
      <c r="AU310" s="149" t="s">
        <v>88</v>
      </c>
      <c r="AV310" s="12" t="s">
        <v>88</v>
      </c>
      <c r="AW310" s="12" t="s">
        <v>34</v>
      </c>
      <c r="AX310" s="12" t="s">
        <v>78</v>
      </c>
      <c r="AY310" s="149" t="s">
        <v>147</v>
      </c>
    </row>
    <row r="311" spans="2:65" s="12" customFormat="1" ht="11.25">
      <c r="B311" s="148"/>
      <c r="D311" s="144" t="s">
        <v>158</v>
      </c>
      <c r="E311" s="149" t="s">
        <v>1</v>
      </c>
      <c r="F311" s="150" t="s">
        <v>413</v>
      </c>
      <c r="H311" s="151">
        <v>16.905000000000001</v>
      </c>
      <c r="I311" s="152"/>
      <c r="L311" s="148"/>
      <c r="M311" s="153"/>
      <c r="T311" s="154"/>
      <c r="AT311" s="149" t="s">
        <v>158</v>
      </c>
      <c r="AU311" s="149" t="s">
        <v>88</v>
      </c>
      <c r="AV311" s="12" t="s">
        <v>88</v>
      </c>
      <c r="AW311" s="12" t="s">
        <v>34</v>
      </c>
      <c r="AX311" s="12" t="s">
        <v>78</v>
      </c>
      <c r="AY311" s="149" t="s">
        <v>147</v>
      </c>
    </row>
    <row r="312" spans="2:65" s="13" customFormat="1" ht="11.25">
      <c r="B312" s="155"/>
      <c r="D312" s="144" t="s">
        <v>158</v>
      </c>
      <c r="E312" s="156" t="s">
        <v>1</v>
      </c>
      <c r="F312" s="157" t="s">
        <v>160</v>
      </c>
      <c r="H312" s="158">
        <v>378.15499999999997</v>
      </c>
      <c r="I312" s="159"/>
      <c r="L312" s="155"/>
      <c r="M312" s="168"/>
      <c r="N312" s="169"/>
      <c r="O312" s="169"/>
      <c r="P312" s="169"/>
      <c r="Q312" s="169"/>
      <c r="R312" s="169"/>
      <c r="S312" s="169"/>
      <c r="T312" s="170"/>
      <c r="AT312" s="156" t="s">
        <v>158</v>
      </c>
      <c r="AU312" s="156" t="s">
        <v>88</v>
      </c>
      <c r="AV312" s="13" t="s">
        <v>154</v>
      </c>
      <c r="AW312" s="13" t="s">
        <v>34</v>
      </c>
      <c r="AX312" s="13" t="s">
        <v>86</v>
      </c>
      <c r="AY312" s="156" t="s">
        <v>147</v>
      </c>
    </row>
    <row r="313" spans="2:65" s="1" customFormat="1" ht="6.95" customHeight="1">
      <c r="B313" s="43"/>
      <c r="C313" s="44"/>
      <c r="D313" s="44"/>
      <c r="E313" s="44"/>
      <c r="F313" s="44"/>
      <c r="G313" s="44"/>
      <c r="H313" s="44"/>
      <c r="I313" s="44"/>
      <c r="J313" s="44"/>
      <c r="K313" s="44"/>
      <c r="L313" s="31"/>
    </row>
  </sheetData>
  <sheetProtection algorithmName="SHA-512" hashValue="K7A1Lp2cJyoY3zHD7linzpg1ZhdxWVPEe17e2hTtzur3GL/6AjtlAWaxgqjZmPKXnYWxKv9CQ7RZnImNVzyqWQ==" saltValue="vYkCIESNEDd1vlDTjbhoPxvvUCU1MWASq8abPWY7RfqBtO0m/r8ik9uCeUyiVM2XV88zS7bc15+y6sC1Y/fhIg==" spinCount="100000" sheet="1" objects="1" scenarios="1" formatColumns="0" formatRows="0" autoFilter="0"/>
  <autoFilter ref="C120:K312" xr:uid="{00000000-0009-0000-0000-000001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95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AT2" s="16" t="s">
        <v>91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88</v>
      </c>
    </row>
    <row r="4" spans="2:46" ht="24.95" customHeight="1">
      <c r="B4" s="19"/>
      <c r="D4" s="20" t="s">
        <v>119</v>
      </c>
      <c r="L4" s="19"/>
      <c r="M4" s="87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22" t="str">
        <f>'Rekapitulace stavby'!K6</f>
        <v>Skládka TKO Štěpánovice - IV. etapa</v>
      </c>
      <c r="F7" s="223"/>
      <c r="G7" s="223"/>
      <c r="H7" s="223"/>
      <c r="L7" s="19"/>
    </row>
    <row r="8" spans="2:46" s="1" customFormat="1" ht="12" customHeight="1">
      <c r="B8" s="31"/>
      <c r="D8" s="26" t="s">
        <v>120</v>
      </c>
      <c r="L8" s="31"/>
    </row>
    <row r="9" spans="2:46" s="1" customFormat="1" ht="16.5" customHeight="1">
      <c r="B9" s="31"/>
      <c r="E9" s="188" t="s">
        <v>414</v>
      </c>
      <c r="F9" s="224"/>
      <c r="G9" s="224"/>
      <c r="H9" s="224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</v>
      </c>
      <c r="L11" s="31"/>
    </row>
    <row r="12" spans="2:46" s="1" customFormat="1" ht="12" customHeight="1">
      <c r="B12" s="31"/>
      <c r="D12" s="26" t="s">
        <v>22</v>
      </c>
      <c r="F12" s="24" t="s">
        <v>23</v>
      </c>
      <c r="I12" s="26" t="s">
        <v>24</v>
      </c>
      <c r="J12" s="51" t="str">
        <f>'Rekapitulace stavby'!AN8</f>
        <v>25. 7. 2025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26</v>
      </c>
      <c r="I14" s="26" t="s">
        <v>27</v>
      </c>
      <c r="J14" s="24" t="s">
        <v>1</v>
      </c>
      <c r="L14" s="31"/>
    </row>
    <row r="15" spans="2:46" s="1" customFormat="1" ht="18" customHeight="1">
      <c r="B15" s="31"/>
      <c r="E15" s="24" t="s">
        <v>28</v>
      </c>
      <c r="I15" s="26" t="s">
        <v>29</v>
      </c>
      <c r="J15" s="24" t="s">
        <v>1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30</v>
      </c>
      <c r="I17" s="26" t="s">
        <v>27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5" t="str">
        <f>'Rekapitulace stavby'!E14</f>
        <v>Vyplň údaj</v>
      </c>
      <c r="F18" s="194"/>
      <c r="G18" s="194"/>
      <c r="H18" s="194"/>
      <c r="I18" s="26" t="s">
        <v>29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32</v>
      </c>
      <c r="I20" s="26" t="s">
        <v>27</v>
      </c>
      <c r="J20" s="24" t="s">
        <v>1</v>
      </c>
      <c r="L20" s="31"/>
    </row>
    <row r="21" spans="2:12" s="1" customFormat="1" ht="18" customHeight="1">
      <c r="B21" s="31"/>
      <c r="E21" s="24" t="s">
        <v>33</v>
      </c>
      <c r="I21" s="26" t="s">
        <v>29</v>
      </c>
      <c r="J21" s="24" t="s">
        <v>1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35</v>
      </c>
      <c r="I23" s="26" t="s">
        <v>27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29</v>
      </c>
      <c r="J24" s="24" t="str">
        <f>IF('Rekapitulace stavby'!AN20="","",'Rekapitulace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37</v>
      </c>
      <c r="L26" s="31"/>
    </row>
    <row r="27" spans="2:12" s="7" customFormat="1" ht="16.5" customHeight="1">
      <c r="B27" s="88"/>
      <c r="E27" s="199" t="s">
        <v>1</v>
      </c>
      <c r="F27" s="199"/>
      <c r="G27" s="199"/>
      <c r="H27" s="199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38</v>
      </c>
      <c r="J30" s="65">
        <f>ROUND(J119,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40</v>
      </c>
      <c r="I32" s="34" t="s">
        <v>39</v>
      </c>
      <c r="J32" s="34" t="s">
        <v>41</v>
      </c>
      <c r="L32" s="31"/>
    </row>
    <row r="33" spans="2:12" s="1" customFormat="1" ht="14.45" customHeight="1">
      <c r="B33" s="31"/>
      <c r="D33" s="54" t="s">
        <v>42</v>
      </c>
      <c r="E33" s="26" t="s">
        <v>43</v>
      </c>
      <c r="F33" s="90">
        <f>ROUND((SUM(BE119:BE194)),  2)</f>
        <v>0</v>
      </c>
      <c r="I33" s="91">
        <v>0.21</v>
      </c>
      <c r="J33" s="90">
        <f>ROUND(((SUM(BE119:BE194))*I33),  2)</f>
        <v>0</v>
      </c>
      <c r="L33" s="31"/>
    </row>
    <row r="34" spans="2:12" s="1" customFormat="1" ht="14.45" customHeight="1">
      <c r="B34" s="31"/>
      <c r="E34" s="26" t="s">
        <v>44</v>
      </c>
      <c r="F34" s="90">
        <f>ROUND((SUM(BF119:BF194)),  2)</f>
        <v>0</v>
      </c>
      <c r="I34" s="91">
        <v>0.12</v>
      </c>
      <c r="J34" s="90">
        <f>ROUND(((SUM(BF119:BF194))*I34),  2)</f>
        <v>0</v>
      </c>
      <c r="L34" s="31"/>
    </row>
    <row r="35" spans="2:12" s="1" customFormat="1" ht="14.45" hidden="1" customHeight="1">
      <c r="B35" s="31"/>
      <c r="E35" s="26" t="s">
        <v>45</v>
      </c>
      <c r="F35" s="90">
        <f>ROUND((SUM(BG119:BG194)),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46</v>
      </c>
      <c r="F36" s="90">
        <f>ROUND((SUM(BH119:BH194)),  2)</f>
        <v>0</v>
      </c>
      <c r="I36" s="91">
        <v>0.12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47</v>
      </c>
      <c r="F37" s="90">
        <f>ROUND((SUM(BI119:BI194)),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48</v>
      </c>
      <c r="E39" s="56"/>
      <c r="F39" s="56"/>
      <c r="G39" s="94" t="s">
        <v>49</v>
      </c>
      <c r="H39" s="95" t="s">
        <v>50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51</v>
      </c>
      <c r="E50" s="41"/>
      <c r="F50" s="41"/>
      <c r="G50" s="40" t="s">
        <v>52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53</v>
      </c>
      <c r="E61" s="33"/>
      <c r="F61" s="98" t="s">
        <v>54</v>
      </c>
      <c r="G61" s="42" t="s">
        <v>53</v>
      </c>
      <c r="H61" s="33"/>
      <c r="I61" s="33"/>
      <c r="J61" s="99" t="s">
        <v>54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55</v>
      </c>
      <c r="E65" s="41"/>
      <c r="F65" s="41"/>
      <c r="G65" s="40" t="s">
        <v>56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53</v>
      </c>
      <c r="E76" s="33"/>
      <c r="F76" s="98" t="s">
        <v>54</v>
      </c>
      <c r="G76" s="42" t="s">
        <v>53</v>
      </c>
      <c r="H76" s="33"/>
      <c r="I76" s="33"/>
      <c r="J76" s="99" t="s">
        <v>54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122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22" t="str">
        <f>E7</f>
        <v>Skládka TKO Štěpánovice - IV. etapa</v>
      </c>
      <c r="F85" s="223"/>
      <c r="G85" s="223"/>
      <c r="H85" s="223"/>
      <c r="L85" s="31"/>
    </row>
    <row r="86" spans="2:47" s="1" customFormat="1" ht="12" customHeight="1">
      <c r="B86" s="31"/>
      <c r="C86" s="26" t="s">
        <v>120</v>
      </c>
      <c r="L86" s="31"/>
    </row>
    <row r="87" spans="2:47" s="1" customFormat="1" ht="16.5" customHeight="1">
      <c r="B87" s="31"/>
      <c r="E87" s="188" t="str">
        <f>E9</f>
        <v>SO 02 - Zemní hráz - 1. část</v>
      </c>
      <c r="F87" s="224"/>
      <c r="G87" s="224"/>
      <c r="H87" s="224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22</v>
      </c>
      <c r="F89" s="24" t="str">
        <f>F12</f>
        <v>k. ú. Štěpánovice u Klatov, k. ú. Dehtín</v>
      </c>
      <c r="I89" s="26" t="s">
        <v>24</v>
      </c>
      <c r="J89" s="51" t="str">
        <f>IF(J12="","",J12)</f>
        <v>25. 7. 2025</v>
      </c>
      <c r="L89" s="31"/>
    </row>
    <row r="90" spans="2:47" s="1" customFormat="1" ht="6.95" customHeight="1">
      <c r="B90" s="31"/>
      <c r="L90" s="31"/>
    </row>
    <row r="91" spans="2:47" s="1" customFormat="1" ht="40.15" customHeight="1">
      <c r="B91" s="31"/>
      <c r="C91" s="26" t="s">
        <v>26</v>
      </c>
      <c r="F91" s="24" t="str">
        <f>E15</f>
        <v>Město Klatovy, Nám. Míru 62/I, 339 01 Klatovy</v>
      </c>
      <c r="I91" s="26" t="s">
        <v>32</v>
      </c>
      <c r="J91" s="29" t="str">
        <f>E21</f>
        <v>INTERPROJEKT ODPADY s. r. o., Praha 6</v>
      </c>
      <c r="L91" s="31"/>
    </row>
    <row r="92" spans="2:47" s="1" customFormat="1" ht="15.2" customHeight="1">
      <c r="B92" s="31"/>
      <c r="C92" s="26" t="s">
        <v>30</v>
      </c>
      <c r="F92" s="24" t="str">
        <f>IF(E18="","",E18)</f>
        <v>Vyplň údaj</v>
      </c>
      <c r="I92" s="26" t="s">
        <v>35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123</v>
      </c>
      <c r="D94" s="92"/>
      <c r="E94" s="92"/>
      <c r="F94" s="92"/>
      <c r="G94" s="92"/>
      <c r="H94" s="92"/>
      <c r="I94" s="92"/>
      <c r="J94" s="101" t="s">
        <v>124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125</v>
      </c>
      <c r="J96" s="65">
        <f>J119</f>
        <v>0</v>
      </c>
      <c r="L96" s="31"/>
      <c r="AU96" s="16" t="s">
        <v>126</v>
      </c>
    </row>
    <row r="97" spans="2:12" s="8" customFormat="1" ht="24.95" customHeight="1">
      <c r="B97" s="103"/>
      <c r="D97" s="104" t="s">
        <v>127</v>
      </c>
      <c r="E97" s="105"/>
      <c r="F97" s="105"/>
      <c r="G97" s="105"/>
      <c r="H97" s="105"/>
      <c r="I97" s="105"/>
      <c r="J97" s="106">
        <f>J120</f>
        <v>0</v>
      </c>
      <c r="L97" s="103"/>
    </row>
    <row r="98" spans="2:12" s="9" customFormat="1" ht="19.899999999999999" customHeight="1">
      <c r="B98" s="107"/>
      <c r="D98" s="108" t="s">
        <v>128</v>
      </c>
      <c r="E98" s="109"/>
      <c r="F98" s="109"/>
      <c r="G98" s="109"/>
      <c r="H98" s="109"/>
      <c r="I98" s="109"/>
      <c r="J98" s="110">
        <f>J121</f>
        <v>0</v>
      </c>
      <c r="L98" s="107"/>
    </row>
    <row r="99" spans="2:12" s="9" customFormat="1" ht="19.899999999999999" customHeight="1">
      <c r="B99" s="107"/>
      <c r="D99" s="108" t="s">
        <v>130</v>
      </c>
      <c r="E99" s="109"/>
      <c r="F99" s="109"/>
      <c r="G99" s="109"/>
      <c r="H99" s="109"/>
      <c r="I99" s="109"/>
      <c r="J99" s="110">
        <f>J190</f>
        <v>0</v>
      </c>
      <c r="L99" s="107"/>
    </row>
    <row r="100" spans="2:12" s="1" customFormat="1" ht="21.75" customHeight="1">
      <c r="B100" s="31"/>
      <c r="L100" s="31"/>
    </row>
    <row r="101" spans="2:12" s="1" customFormat="1" ht="6.95" customHeight="1">
      <c r="B101" s="43"/>
      <c r="C101" s="44"/>
      <c r="D101" s="44"/>
      <c r="E101" s="44"/>
      <c r="F101" s="44"/>
      <c r="G101" s="44"/>
      <c r="H101" s="44"/>
      <c r="I101" s="44"/>
      <c r="J101" s="44"/>
      <c r="K101" s="44"/>
      <c r="L101" s="31"/>
    </row>
    <row r="105" spans="2:12" s="1" customFormat="1" ht="6.95" customHeight="1">
      <c r="B105" s="45"/>
      <c r="C105" s="46"/>
      <c r="D105" s="46"/>
      <c r="E105" s="46"/>
      <c r="F105" s="46"/>
      <c r="G105" s="46"/>
      <c r="H105" s="46"/>
      <c r="I105" s="46"/>
      <c r="J105" s="46"/>
      <c r="K105" s="46"/>
      <c r="L105" s="31"/>
    </row>
    <row r="106" spans="2:12" s="1" customFormat="1" ht="24.95" customHeight="1">
      <c r="B106" s="31"/>
      <c r="C106" s="20" t="s">
        <v>132</v>
      </c>
      <c r="L106" s="31"/>
    </row>
    <row r="107" spans="2:12" s="1" customFormat="1" ht="6.95" customHeight="1">
      <c r="B107" s="31"/>
      <c r="L107" s="31"/>
    </row>
    <row r="108" spans="2:12" s="1" customFormat="1" ht="12" customHeight="1">
      <c r="B108" s="31"/>
      <c r="C108" s="26" t="s">
        <v>16</v>
      </c>
      <c r="L108" s="31"/>
    </row>
    <row r="109" spans="2:12" s="1" customFormat="1" ht="16.5" customHeight="1">
      <c r="B109" s="31"/>
      <c r="E109" s="222" t="str">
        <f>E7</f>
        <v>Skládka TKO Štěpánovice - IV. etapa</v>
      </c>
      <c r="F109" s="223"/>
      <c r="G109" s="223"/>
      <c r="H109" s="223"/>
      <c r="L109" s="31"/>
    </row>
    <row r="110" spans="2:12" s="1" customFormat="1" ht="12" customHeight="1">
      <c r="B110" s="31"/>
      <c r="C110" s="26" t="s">
        <v>120</v>
      </c>
      <c r="L110" s="31"/>
    </row>
    <row r="111" spans="2:12" s="1" customFormat="1" ht="16.5" customHeight="1">
      <c r="B111" s="31"/>
      <c r="E111" s="188" t="str">
        <f>E9</f>
        <v>SO 02 - Zemní hráz - 1. část</v>
      </c>
      <c r="F111" s="224"/>
      <c r="G111" s="224"/>
      <c r="H111" s="224"/>
      <c r="L111" s="31"/>
    </row>
    <row r="112" spans="2:12" s="1" customFormat="1" ht="6.95" customHeight="1">
      <c r="B112" s="31"/>
      <c r="L112" s="31"/>
    </row>
    <row r="113" spans="2:65" s="1" customFormat="1" ht="12" customHeight="1">
      <c r="B113" s="31"/>
      <c r="C113" s="26" t="s">
        <v>22</v>
      </c>
      <c r="F113" s="24" t="str">
        <f>F12</f>
        <v>k. ú. Štěpánovice u Klatov, k. ú. Dehtín</v>
      </c>
      <c r="I113" s="26" t="s">
        <v>24</v>
      </c>
      <c r="J113" s="51" t="str">
        <f>IF(J12="","",J12)</f>
        <v>25. 7. 2025</v>
      </c>
      <c r="L113" s="31"/>
    </row>
    <row r="114" spans="2:65" s="1" customFormat="1" ht="6.95" customHeight="1">
      <c r="B114" s="31"/>
      <c r="L114" s="31"/>
    </row>
    <row r="115" spans="2:65" s="1" customFormat="1" ht="40.15" customHeight="1">
      <c r="B115" s="31"/>
      <c r="C115" s="26" t="s">
        <v>26</v>
      </c>
      <c r="F115" s="24" t="str">
        <f>E15</f>
        <v>Město Klatovy, Nám. Míru 62/I, 339 01 Klatovy</v>
      </c>
      <c r="I115" s="26" t="s">
        <v>32</v>
      </c>
      <c r="J115" s="29" t="str">
        <f>E21</f>
        <v>INTERPROJEKT ODPADY s. r. o., Praha 6</v>
      </c>
      <c r="L115" s="31"/>
    </row>
    <row r="116" spans="2:65" s="1" customFormat="1" ht="15.2" customHeight="1">
      <c r="B116" s="31"/>
      <c r="C116" s="26" t="s">
        <v>30</v>
      </c>
      <c r="F116" s="24" t="str">
        <f>IF(E18="","",E18)</f>
        <v>Vyplň údaj</v>
      </c>
      <c r="I116" s="26" t="s">
        <v>35</v>
      </c>
      <c r="J116" s="29" t="str">
        <f>E24</f>
        <v xml:space="preserve"> </v>
      </c>
      <c r="L116" s="31"/>
    </row>
    <row r="117" spans="2:65" s="1" customFormat="1" ht="10.35" customHeight="1">
      <c r="B117" s="31"/>
      <c r="L117" s="31"/>
    </row>
    <row r="118" spans="2:65" s="10" customFormat="1" ht="29.25" customHeight="1">
      <c r="B118" s="111"/>
      <c r="C118" s="112" t="s">
        <v>133</v>
      </c>
      <c r="D118" s="113" t="s">
        <v>63</v>
      </c>
      <c r="E118" s="113" t="s">
        <v>59</v>
      </c>
      <c r="F118" s="113" t="s">
        <v>60</v>
      </c>
      <c r="G118" s="113" t="s">
        <v>134</v>
      </c>
      <c r="H118" s="113" t="s">
        <v>135</v>
      </c>
      <c r="I118" s="113" t="s">
        <v>136</v>
      </c>
      <c r="J118" s="113" t="s">
        <v>124</v>
      </c>
      <c r="K118" s="114" t="s">
        <v>137</v>
      </c>
      <c r="L118" s="111"/>
      <c r="M118" s="58" t="s">
        <v>1</v>
      </c>
      <c r="N118" s="59" t="s">
        <v>42</v>
      </c>
      <c r="O118" s="59" t="s">
        <v>138</v>
      </c>
      <c r="P118" s="59" t="s">
        <v>139</v>
      </c>
      <c r="Q118" s="59" t="s">
        <v>140</v>
      </c>
      <c r="R118" s="59" t="s">
        <v>141</v>
      </c>
      <c r="S118" s="59" t="s">
        <v>142</v>
      </c>
      <c r="T118" s="60" t="s">
        <v>143</v>
      </c>
    </row>
    <row r="119" spans="2:65" s="1" customFormat="1" ht="22.9" customHeight="1">
      <c r="B119" s="31"/>
      <c r="C119" s="63" t="s">
        <v>144</v>
      </c>
      <c r="J119" s="115">
        <f>BK119</f>
        <v>0</v>
      </c>
      <c r="L119" s="31"/>
      <c r="M119" s="61"/>
      <c r="N119" s="52"/>
      <c r="O119" s="52"/>
      <c r="P119" s="116">
        <f>P120</f>
        <v>0</v>
      </c>
      <c r="Q119" s="52"/>
      <c r="R119" s="116">
        <f>R120</f>
        <v>1625.5809999999999</v>
      </c>
      <c r="S119" s="52"/>
      <c r="T119" s="117">
        <f>T120</f>
        <v>0</v>
      </c>
      <c r="AT119" s="16" t="s">
        <v>77</v>
      </c>
      <c r="AU119" s="16" t="s">
        <v>126</v>
      </c>
      <c r="BK119" s="118">
        <f>BK120</f>
        <v>0</v>
      </c>
    </row>
    <row r="120" spans="2:65" s="11" customFormat="1" ht="25.9" customHeight="1">
      <c r="B120" s="119"/>
      <c r="D120" s="120" t="s">
        <v>77</v>
      </c>
      <c r="E120" s="121" t="s">
        <v>145</v>
      </c>
      <c r="F120" s="121" t="s">
        <v>146</v>
      </c>
      <c r="I120" s="122"/>
      <c r="J120" s="123">
        <f>BK120</f>
        <v>0</v>
      </c>
      <c r="L120" s="119"/>
      <c r="M120" s="124"/>
      <c r="P120" s="125">
        <f>P121+P190</f>
        <v>0</v>
      </c>
      <c r="R120" s="125">
        <f>R121+R190</f>
        <v>1625.5809999999999</v>
      </c>
      <c r="T120" s="126">
        <f>T121+T190</f>
        <v>0</v>
      </c>
      <c r="AR120" s="120" t="s">
        <v>86</v>
      </c>
      <c r="AT120" s="127" t="s">
        <v>77</v>
      </c>
      <c r="AU120" s="127" t="s">
        <v>78</v>
      </c>
      <c r="AY120" s="120" t="s">
        <v>147</v>
      </c>
      <c r="BK120" s="128">
        <f>BK121+BK190</f>
        <v>0</v>
      </c>
    </row>
    <row r="121" spans="2:65" s="11" customFormat="1" ht="22.9" customHeight="1">
      <c r="B121" s="119"/>
      <c r="D121" s="120" t="s">
        <v>77</v>
      </c>
      <c r="E121" s="129" t="s">
        <v>86</v>
      </c>
      <c r="F121" s="129" t="s">
        <v>148</v>
      </c>
      <c r="I121" s="122"/>
      <c r="J121" s="130">
        <f>BK121</f>
        <v>0</v>
      </c>
      <c r="L121" s="119"/>
      <c r="M121" s="124"/>
      <c r="P121" s="125">
        <f>SUM(P122:P189)</f>
        <v>0</v>
      </c>
      <c r="R121" s="125">
        <f>SUM(R122:R189)</f>
        <v>1618.7775999999999</v>
      </c>
      <c r="T121" s="126">
        <f>SUM(T122:T189)</f>
        <v>0</v>
      </c>
      <c r="AR121" s="120" t="s">
        <v>86</v>
      </c>
      <c r="AT121" s="127" t="s">
        <v>77</v>
      </c>
      <c r="AU121" s="127" t="s">
        <v>86</v>
      </c>
      <c r="AY121" s="120" t="s">
        <v>147</v>
      </c>
      <c r="BK121" s="128">
        <f>SUM(BK122:BK189)</f>
        <v>0</v>
      </c>
    </row>
    <row r="122" spans="2:65" s="1" customFormat="1" ht="33" customHeight="1">
      <c r="B122" s="31"/>
      <c r="C122" s="131" t="s">
        <v>86</v>
      </c>
      <c r="D122" s="131" t="s">
        <v>149</v>
      </c>
      <c r="E122" s="132" t="s">
        <v>415</v>
      </c>
      <c r="F122" s="133" t="s">
        <v>416</v>
      </c>
      <c r="G122" s="134" t="s">
        <v>224</v>
      </c>
      <c r="H122" s="135">
        <v>875</v>
      </c>
      <c r="I122" s="136"/>
      <c r="J122" s="137">
        <f>ROUND(I122*H122,2)</f>
        <v>0</v>
      </c>
      <c r="K122" s="133" t="s">
        <v>153</v>
      </c>
      <c r="L122" s="31"/>
      <c r="M122" s="138" t="s">
        <v>1</v>
      </c>
      <c r="N122" s="139" t="s">
        <v>43</v>
      </c>
      <c r="P122" s="140">
        <f>O122*H122</f>
        <v>0</v>
      </c>
      <c r="Q122" s="140">
        <v>0</v>
      </c>
      <c r="R122" s="140">
        <f>Q122*H122</f>
        <v>0</v>
      </c>
      <c r="S122" s="140">
        <v>0</v>
      </c>
      <c r="T122" s="141">
        <f>S122*H122</f>
        <v>0</v>
      </c>
      <c r="AR122" s="142" t="s">
        <v>154</v>
      </c>
      <c r="AT122" s="142" t="s">
        <v>149</v>
      </c>
      <c r="AU122" s="142" t="s">
        <v>88</v>
      </c>
      <c r="AY122" s="16" t="s">
        <v>147</v>
      </c>
      <c r="BE122" s="143">
        <f>IF(N122="základní",J122,0)</f>
        <v>0</v>
      </c>
      <c r="BF122" s="143">
        <f>IF(N122="snížená",J122,0)</f>
        <v>0</v>
      </c>
      <c r="BG122" s="143">
        <f>IF(N122="zákl. přenesená",J122,0)</f>
        <v>0</v>
      </c>
      <c r="BH122" s="143">
        <f>IF(N122="sníž. přenesená",J122,0)</f>
        <v>0</v>
      </c>
      <c r="BI122" s="143">
        <f>IF(N122="nulová",J122,0)</f>
        <v>0</v>
      </c>
      <c r="BJ122" s="16" t="s">
        <v>86</v>
      </c>
      <c r="BK122" s="143">
        <f>ROUND(I122*H122,2)</f>
        <v>0</v>
      </c>
      <c r="BL122" s="16" t="s">
        <v>154</v>
      </c>
      <c r="BM122" s="142" t="s">
        <v>417</v>
      </c>
    </row>
    <row r="123" spans="2:65" s="1" customFormat="1" ht="19.5">
      <c r="B123" s="31"/>
      <c r="D123" s="144" t="s">
        <v>156</v>
      </c>
      <c r="F123" s="145" t="s">
        <v>418</v>
      </c>
      <c r="I123" s="146"/>
      <c r="L123" s="31"/>
      <c r="M123" s="147"/>
      <c r="T123" s="55"/>
      <c r="AT123" s="16" t="s">
        <v>156</v>
      </c>
      <c r="AU123" s="16" t="s">
        <v>88</v>
      </c>
    </row>
    <row r="124" spans="2:65" s="12" customFormat="1" ht="11.25">
      <c r="B124" s="148"/>
      <c r="D124" s="144" t="s">
        <v>158</v>
      </c>
      <c r="E124" s="149" t="s">
        <v>1</v>
      </c>
      <c r="F124" s="150" t="s">
        <v>419</v>
      </c>
      <c r="H124" s="151">
        <v>875</v>
      </c>
      <c r="I124" s="152"/>
      <c r="L124" s="148"/>
      <c r="M124" s="153"/>
      <c r="T124" s="154"/>
      <c r="AT124" s="149" t="s">
        <v>158</v>
      </c>
      <c r="AU124" s="149" t="s">
        <v>88</v>
      </c>
      <c r="AV124" s="12" t="s">
        <v>88</v>
      </c>
      <c r="AW124" s="12" t="s">
        <v>34</v>
      </c>
      <c r="AX124" s="12" t="s">
        <v>78</v>
      </c>
      <c r="AY124" s="149" t="s">
        <v>147</v>
      </c>
    </row>
    <row r="125" spans="2:65" s="13" customFormat="1" ht="11.25">
      <c r="B125" s="155"/>
      <c r="D125" s="144" t="s">
        <v>158</v>
      </c>
      <c r="E125" s="156" t="s">
        <v>1</v>
      </c>
      <c r="F125" s="157" t="s">
        <v>160</v>
      </c>
      <c r="H125" s="158">
        <v>875</v>
      </c>
      <c r="I125" s="159"/>
      <c r="L125" s="155"/>
      <c r="M125" s="160"/>
      <c r="T125" s="161"/>
      <c r="AT125" s="156" t="s">
        <v>158</v>
      </c>
      <c r="AU125" s="156" t="s">
        <v>88</v>
      </c>
      <c r="AV125" s="13" t="s">
        <v>154</v>
      </c>
      <c r="AW125" s="13" t="s">
        <v>34</v>
      </c>
      <c r="AX125" s="13" t="s">
        <v>86</v>
      </c>
      <c r="AY125" s="156" t="s">
        <v>147</v>
      </c>
    </row>
    <row r="126" spans="2:65" s="1" customFormat="1" ht="37.9" customHeight="1">
      <c r="B126" s="31"/>
      <c r="C126" s="131" t="s">
        <v>88</v>
      </c>
      <c r="D126" s="131" t="s">
        <v>149</v>
      </c>
      <c r="E126" s="132" t="s">
        <v>260</v>
      </c>
      <c r="F126" s="133" t="s">
        <v>261</v>
      </c>
      <c r="G126" s="134" t="s">
        <v>224</v>
      </c>
      <c r="H126" s="135">
        <v>5323.38</v>
      </c>
      <c r="I126" s="136"/>
      <c r="J126" s="137">
        <f>ROUND(I126*H126,2)</f>
        <v>0</v>
      </c>
      <c r="K126" s="133" t="s">
        <v>153</v>
      </c>
      <c r="L126" s="31"/>
      <c r="M126" s="138" t="s">
        <v>1</v>
      </c>
      <c r="N126" s="139" t="s">
        <v>43</v>
      </c>
      <c r="P126" s="140">
        <f>O126*H126</f>
        <v>0</v>
      </c>
      <c r="Q126" s="140">
        <v>0</v>
      </c>
      <c r="R126" s="140">
        <f>Q126*H126</f>
        <v>0</v>
      </c>
      <c r="S126" s="140">
        <v>0</v>
      </c>
      <c r="T126" s="141">
        <f>S126*H126</f>
        <v>0</v>
      </c>
      <c r="AR126" s="142" t="s">
        <v>154</v>
      </c>
      <c r="AT126" s="142" t="s">
        <v>149</v>
      </c>
      <c r="AU126" s="142" t="s">
        <v>88</v>
      </c>
      <c r="AY126" s="16" t="s">
        <v>147</v>
      </c>
      <c r="BE126" s="143">
        <f>IF(N126="základní",J126,0)</f>
        <v>0</v>
      </c>
      <c r="BF126" s="143">
        <f>IF(N126="snížená",J126,0)</f>
        <v>0</v>
      </c>
      <c r="BG126" s="143">
        <f>IF(N126="zákl. přenesená",J126,0)</f>
        <v>0</v>
      </c>
      <c r="BH126" s="143">
        <f>IF(N126="sníž. přenesená",J126,0)</f>
        <v>0</v>
      </c>
      <c r="BI126" s="143">
        <f>IF(N126="nulová",J126,0)</f>
        <v>0</v>
      </c>
      <c r="BJ126" s="16" t="s">
        <v>86</v>
      </c>
      <c r="BK126" s="143">
        <f>ROUND(I126*H126,2)</f>
        <v>0</v>
      </c>
      <c r="BL126" s="16" t="s">
        <v>154</v>
      </c>
      <c r="BM126" s="142" t="s">
        <v>420</v>
      </c>
    </row>
    <row r="127" spans="2:65" s="1" customFormat="1" ht="39">
      <c r="B127" s="31"/>
      <c r="D127" s="144" t="s">
        <v>156</v>
      </c>
      <c r="F127" s="145" t="s">
        <v>263</v>
      </c>
      <c r="I127" s="146"/>
      <c r="L127" s="31"/>
      <c r="M127" s="147"/>
      <c r="T127" s="55"/>
      <c r="AT127" s="16" t="s">
        <v>156</v>
      </c>
      <c r="AU127" s="16" t="s">
        <v>88</v>
      </c>
    </row>
    <row r="128" spans="2:65" s="12" customFormat="1" ht="22.5">
      <c r="B128" s="148"/>
      <c r="D128" s="144" t="s">
        <v>158</v>
      </c>
      <c r="E128" s="149" t="s">
        <v>1</v>
      </c>
      <c r="F128" s="150" t="s">
        <v>421</v>
      </c>
      <c r="H128" s="151">
        <v>875</v>
      </c>
      <c r="I128" s="152"/>
      <c r="L128" s="148"/>
      <c r="M128" s="153"/>
      <c r="T128" s="154"/>
      <c r="AT128" s="149" t="s">
        <v>158</v>
      </c>
      <c r="AU128" s="149" t="s">
        <v>88</v>
      </c>
      <c r="AV128" s="12" t="s">
        <v>88</v>
      </c>
      <c r="AW128" s="12" t="s">
        <v>34</v>
      </c>
      <c r="AX128" s="12" t="s">
        <v>78</v>
      </c>
      <c r="AY128" s="149" t="s">
        <v>147</v>
      </c>
    </row>
    <row r="129" spans="2:65" s="12" customFormat="1" ht="11.25">
      <c r="B129" s="148"/>
      <c r="D129" s="144" t="s">
        <v>158</v>
      </c>
      <c r="E129" s="149" t="s">
        <v>1</v>
      </c>
      <c r="F129" s="150" t="s">
        <v>422</v>
      </c>
      <c r="H129" s="151">
        <v>3520</v>
      </c>
      <c r="I129" s="152"/>
      <c r="L129" s="148"/>
      <c r="M129" s="153"/>
      <c r="T129" s="154"/>
      <c r="AT129" s="149" t="s">
        <v>158</v>
      </c>
      <c r="AU129" s="149" t="s">
        <v>88</v>
      </c>
      <c r="AV129" s="12" t="s">
        <v>88</v>
      </c>
      <c r="AW129" s="12" t="s">
        <v>34</v>
      </c>
      <c r="AX129" s="12" t="s">
        <v>78</v>
      </c>
      <c r="AY129" s="149" t="s">
        <v>147</v>
      </c>
    </row>
    <row r="130" spans="2:65" s="12" customFormat="1" ht="22.5">
      <c r="B130" s="148"/>
      <c r="D130" s="144" t="s">
        <v>158</v>
      </c>
      <c r="E130" s="149" t="s">
        <v>1</v>
      </c>
      <c r="F130" s="150" t="s">
        <v>423</v>
      </c>
      <c r="H130" s="151">
        <v>138</v>
      </c>
      <c r="I130" s="152"/>
      <c r="L130" s="148"/>
      <c r="M130" s="153"/>
      <c r="T130" s="154"/>
      <c r="AT130" s="149" t="s">
        <v>158</v>
      </c>
      <c r="AU130" s="149" t="s">
        <v>88</v>
      </c>
      <c r="AV130" s="12" t="s">
        <v>88</v>
      </c>
      <c r="AW130" s="12" t="s">
        <v>34</v>
      </c>
      <c r="AX130" s="12" t="s">
        <v>78</v>
      </c>
      <c r="AY130" s="149" t="s">
        <v>147</v>
      </c>
    </row>
    <row r="131" spans="2:65" s="12" customFormat="1" ht="22.5">
      <c r="B131" s="148"/>
      <c r="D131" s="144" t="s">
        <v>158</v>
      </c>
      <c r="E131" s="149" t="s">
        <v>1</v>
      </c>
      <c r="F131" s="150" t="s">
        <v>424</v>
      </c>
      <c r="H131" s="151">
        <v>790.38</v>
      </c>
      <c r="I131" s="152"/>
      <c r="L131" s="148"/>
      <c r="M131" s="153"/>
      <c r="T131" s="154"/>
      <c r="AT131" s="149" t="s">
        <v>158</v>
      </c>
      <c r="AU131" s="149" t="s">
        <v>88</v>
      </c>
      <c r="AV131" s="12" t="s">
        <v>88</v>
      </c>
      <c r="AW131" s="12" t="s">
        <v>34</v>
      </c>
      <c r="AX131" s="12" t="s">
        <v>78</v>
      </c>
      <c r="AY131" s="149" t="s">
        <v>147</v>
      </c>
    </row>
    <row r="132" spans="2:65" s="13" customFormat="1" ht="11.25">
      <c r="B132" s="155"/>
      <c r="D132" s="144" t="s">
        <v>158</v>
      </c>
      <c r="E132" s="156" t="s">
        <v>1</v>
      </c>
      <c r="F132" s="157" t="s">
        <v>160</v>
      </c>
      <c r="H132" s="158">
        <v>5323.38</v>
      </c>
      <c r="I132" s="159"/>
      <c r="L132" s="155"/>
      <c r="M132" s="160"/>
      <c r="T132" s="161"/>
      <c r="AT132" s="156" t="s">
        <v>158</v>
      </c>
      <c r="AU132" s="156" t="s">
        <v>88</v>
      </c>
      <c r="AV132" s="13" t="s">
        <v>154</v>
      </c>
      <c r="AW132" s="13" t="s">
        <v>34</v>
      </c>
      <c r="AX132" s="13" t="s">
        <v>86</v>
      </c>
      <c r="AY132" s="156" t="s">
        <v>147</v>
      </c>
    </row>
    <row r="133" spans="2:65" s="1" customFormat="1" ht="24.2" customHeight="1">
      <c r="B133" s="31"/>
      <c r="C133" s="131" t="s">
        <v>166</v>
      </c>
      <c r="D133" s="131" t="s">
        <v>149</v>
      </c>
      <c r="E133" s="132" t="s">
        <v>275</v>
      </c>
      <c r="F133" s="133" t="s">
        <v>276</v>
      </c>
      <c r="G133" s="134" t="s">
        <v>224</v>
      </c>
      <c r="H133" s="135">
        <v>4448.38</v>
      </c>
      <c r="I133" s="136"/>
      <c r="J133" s="137">
        <f>ROUND(I133*H133,2)</f>
        <v>0</v>
      </c>
      <c r="K133" s="133" t="s">
        <v>153</v>
      </c>
      <c r="L133" s="31"/>
      <c r="M133" s="138" t="s">
        <v>1</v>
      </c>
      <c r="N133" s="139" t="s">
        <v>43</v>
      </c>
      <c r="P133" s="140">
        <f>O133*H133</f>
        <v>0</v>
      </c>
      <c r="Q133" s="140">
        <v>0</v>
      </c>
      <c r="R133" s="140">
        <f>Q133*H133</f>
        <v>0</v>
      </c>
      <c r="S133" s="140">
        <v>0</v>
      </c>
      <c r="T133" s="141">
        <f>S133*H133</f>
        <v>0</v>
      </c>
      <c r="AR133" s="142" t="s">
        <v>154</v>
      </c>
      <c r="AT133" s="142" t="s">
        <v>149</v>
      </c>
      <c r="AU133" s="142" t="s">
        <v>88</v>
      </c>
      <c r="AY133" s="16" t="s">
        <v>147</v>
      </c>
      <c r="BE133" s="143">
        <f>IF(N133="základní",J133,0)</f>
        <v>0</v>
      </c>
      <c r="BF133" s="143">
        <f>IF(N133="snížená",J133,0)</f>
        <v>0</v>
      </c>
      <c r="BG133" s="143">
        <f>IF(N133="zákl. přenesená",J133,0)</f>
        <v>0</v>
      </c>
      <c r="BH133" s="143">
        <f>IF(N133="sníž. přenesená",J133,0)</f>
        <v>0</v>
      </c>
      <c r="BI133" s="143">
        <f>IF(N133="nulová",J133,0)</f>
        <v>0</v>
      </c>
      <c r="BJ133" s="16" t="s">
        <v>86</v>
      </c>
      <c r="BK133" s="143">
        <f>ROUND(I133*H133,2)</f>
        <v>0</v>
      </c>
      <c r="BL133" s="16" t="s">
        <v>154</v>
      </c>
      <c r="BM133" s="142" t="s">
        <v>425</v>
      </c>
    </row>
    <row r="134" spans="2:65" s="1" customFormat="1" ht="29.25">
      <c r="B134" s="31"/>
      <c r="D134" s="144" t="s">
        <v>156</v>
      </c>
      <c r="F134" s="145" t="s">
        <v>278</v>
      </c>
      <c r="I134" s="146"/>
      <c r="L134" s="31"/>
      <c r="M134" s="147"/>
      <c r="T134" s="55"/>
      <c r="AT134" s="16" t="s">
        <v>156</v>
      </c>
      <c r="AU134" s="16" t="s">
        <v>88</v>
      </c>
    </row>
    <row r="135" spans="2:65" s="12" customFormat="1" ht="11.25">
      <c r="B135" s="148"/>
      <c r="D135" s="144" t="s">
        <v>158</v>
      </c>
      <c r="E135" s="149" t="s">
        <v>1</v>
      </c>
      <c r="F135" s="150" t="s">
        <v>426</v>
      </c>
      <c r="H135" s="151">
        <v>3520</v>
      </c>
      <c r="I135" s="152"/>
      <c r="L135" s="148"/>
      <c r="M135" s="153"/>
      <c r="T135" s="154"/>
      <c r="AT135" s="149" t="s">
        <v>158</v>
      </c>
      <c r="AU135" s="149" t="s">
        <v>88</v>
      </c>
      <c r="AV135" s="12" t="s">
        <v>88</v>
      </c>
      <c r="AW135" s="12" t="s">
        <v>34</v>
      </c>
      <c r="AX135" s="12" t="s">
        <v>78</v>
      </c>
      <c r="AY135" s="149" t="s">
        <v>147</v>
      </c>
    </row>
    <row r="136" spans="2:65" s="12" customFormat="1" ht="22.5">
      <c r="B136" s="148"/>
      <c r="D136" s="144" t="s">
        <v>158</v>
      </c>
      <c r="E136" s="149" t="s">
        <v>1</v>
      </c>
      <c r="F136" s="150" t="s">
        <v>427</v>
      </c>
      <c r="H136" s="151">
        <v>138</v>
      </c>
      <c r="I136" s="152"/>
      <c r="L136" s="148"/>
      <c r="M136" s="153"/>
      <c r="T136" s="154"/>
      <c r="AT136" s="149" t="s">
        <v>158</v>
      </c>
      <c r="AU136" s="149" t="s">
        <v>88</v>
      </c>
      <c r="AV136" s="12" t="s">
        <v>88</v>
      </c>
      <c r="AW136" s="12" t="s">
        <v>34</v>
      </c>
      <c r="AX136" s="12" t="s">
        <v>78</v>
      </c>
      <c r="AY136" s="149" t="s">
        <v>147</v>
      </c>
    </row>
    <row r="137" spans="2:65" s="12" customFormat="1" ht="22.5">
      <c r="B137" s="148"/>
      <c r="D137" s="144" t="s">
        <v>158</v>
      </c>
      <c r="E137" s="149" t="s">
        <v>1</v>
      </c>
      <c r="F137" s="150" t="s">
        <v>428</v>
      </c>
      <c r="H137" s="151">
        <v>790.38</v>
      </c>
      <c r="I137" s="152"/>
      <c r="L137" s="148"/>
      <c r="M137" s="153"/>
      <c r="T137" s="154"/>
      <c r="AT137" s="149" t="s">
        <v>158</v>
      </c>
      <c r="AU137" s="149" t="s">
        <v>88</v>
      </c>
      <c r="AV137" s="12" t="s">
        <v>88</v>
      </c>
      <c r="AW137" s="12" t="s">
        <v>34</v>
      </c>
      <c r="AX137" s="12" t="s">
        <v>78</v>
      </c>
      <c r="AY137" s="149" t="s">
        <v>147</v>
      </c>
    </row>
    <row r="138" spans="2:65" s="13" customFormat="1" ht="11.25">
      <c r="B138" s="155"/>
      <c r="D138" s="144" t="s">
        <v>158</v>
      </c>
      <c r="E138" s="156" t="s">
        <v>1</v>
      </c>
      <c r="F138" s="157" t="s">
        <v>160</v>
      </c>
      <c r="H138" s="158">
        <v>4448.38</v>
      </c>
      <c r="I138" s="159"/>
      <c r="L138" s="155"/>
      <c r="M138" s="160"/>
      <c r="T138" s="161"/>
      <c r="AT138" s="156" t="s">
        <v>158</v>
      </c>
      <c r="AU138" s="156" t="s">
        <v>88</v>
      </c>
      <c r="AV138" s="13" t="s">
        <v>154</v>
      </c>
      <c r="AW138" s="13" t="s">
        <v>34</v>
      </c>
      <c r="AX138" s="13" t="s">
        <v>86</v>
      </c>
      <c r="AY138" s="156" t="s">
        <v>147</v>
      </c>
    </row>
    <row r="139" spans="2:65" s="1" customFormat="1" ht="24.2" customHeight="1">
      <c r="B139" s="31"/>
      <c r="C139" s="131" t="s">
        <v>154</v>
      </c>
      <c r="D139" s="131" t="s">
        <v>149</v>
      </c>
      <c r="E139" s="132" t="s">
        <v>280</v>
      </c>
      <c r="F139" s="133" t="s">
        <v>281</v>
      </c>
      <c r="G139" s="134" t="s">
        <v>152</v>
      </c>
      <c r="H139" s="135">
        <v>5885.5919999999996</v>
      </c>
      <c r="I139" s="136"/>
      <c r="J139" s="137">
        <f>ROUND(I139*H139,2)</f>
        <v>0</v>
      </c>
      <c r="K139" s="133" t="s">
        <v>153</v>
      </c>
      <c r="L139" s="31"/>
      <c r="M139" s="138" t="s">
        <v>1</v>
      </c>
      <c r="N139" s="139" t="s">
        <v>43</v>
      </c>
      <c r="P139" s="140">
        <f>O139*H139</f>
        <v>0</v>
      </c>
      <c r="Q139" s="140">
        <v>0</v>
      </c>
      <c r="R139" s="140">
        <f>Q139*H139</f>
        <v>0</v>
      </c>
      <c r="S139" s="140">
        <v>0</v>
      </c>
      <c r="T139" s="141">
        <f>S139*H139</f>
        <v>0</v>
      </c>
      <c r="AR139" s="142" t="s">
        <v>154</v>
      </c>
      <c r="AT139" s="142" t="s">
        <v>149</v>
      </c>
      <c r="AU139" s="142" t="s">
        <v>88</v>
      </c>
      <c r="AY139" s="16" t="s">
        <v>147</v>
      </c>
      <c r="BE139" s="143">
        <f>IF(N139="základní",J139,0)</f>
        <v>0</v>
      </c>
      <c r="BF139" s="143">
        <f>IF(N139="snížená",J139,0)</f>
        <v>0</v>
      </c>
      <c r="BG139" s="143">
        <f>IF(N139="zákl. přenesená",J139,0)</f>
        <v>0</v>
      </c>
      <c r="BH139" s="143">
        <f>IF(N139="sníž. přenesená",J139,0)</f>
        <v>0</v>
      </c>
      <c r="BI139" s="143">
        <f>IF(N139="nulová",J139,0)</f>
        <v>0</v>
      </c>
      <c r="BJ139" s="16" t="s">
        <v>86</v>
      </c>
      <c r="BK139" s="143">
        <f>ROUND(I139*H139,2)</f>
        <v>0</v>
      </c>
      <c r="BL139" s="16" t="s">
        <v>154</v>
      </c>
      <c r="BM139" s="142" t="s">
        <v>429</v>
      </c>
    </row>
    <row r="140" spans="2:65" s="1" customFormat="1" ht="19.5">
      <c r="B140" s="31"/>
      <c r="D140" s="144" t="s">
        <v>156</v>
      </c>
      <c r="F140" s="145" t="s">
        <v>283</v>
      </c>
      <c r="I140" s="146"/>
      <c r="L140" s="31"/>
      <c r="M140" s="147"/>
      <c r="T140" s="55"/>
      <c r="AT140" s="16" t="s">
        <v>156</v>
      </c>
      <c r="AU140" s="16" t="s">
        <v>88</v>
      </c>
    </row>
    <row r="141" spans="2:65" s="12" customFormat="1" ht="11.25">
      <c r="B141" s="148"/>
      <c r="D141" s="144" t="s">
        <v>158</v>
      </c>
      <c r="E141" s="149" t="s">
        <v>1</v>
      </c>
      <c r="F141" s="150" t="s">
        <v>430</v>
      </c>
      <c r="H141" s="151">
        <v>5140</v>
      </c>
      <c r="I141" s="152"/>
      <c r="L141" s="148"/>
      <c r="M141" s="153"/>
      <c r="T141" s="154"/>
      <c r="AT141" s="149" t="s">
        <v>158</v>
      </c>
      <c r="AU141" s="149" t="s">
        <v>88</v>
      </c>
      <c r="AV141" s="12" t="s">
        <v>88</v>
      </c>
      <c r="AW141" s="12" t="s">
        <v>34</v>
      </c>
      <c r="AX141" s="12" t="s">
        <v>78</v>
      </c>
      <c r="AY141" s="149" t="s">
        <v>147</v>
      </c>
    </row>
    <row r="142" spans="2:65" s="12" customFormat="1" ht="11.25">
      <c r="B142" s="148"/>
      <c r="D142" s="144" t="s">
        <v>158</v>
      </c>
      <c r="E142" s="149" t="s">
        <v>1</v>
      </c>
      <c r="F142" s="150" t="s">
        <v>431</v>
      </c>
      <c r="H142" s="151">
        <v>745.59199999999998</v>
      </c>
      <c r="I142" s="152"/>
      <c r="L142" s="148"/>
      <c r="M142" s="153"/>
      <c r="T142" s="154"/>
      <c r="AT142" s="149" t="s">
        <v>158</v>
      </c>
      <c r="AU142" s="149" t="s">
        <v>88</v>
      </c>
      <c r="AV142" s="12" t="s">
        <v>88</v>
      </c>
      <c r="AW142" s="12" t="s">
        <v>34</v>
      </c>
      <c r="AX142" s="12" t="s">
        <v>78</v>
      </c>
      <c r="AY142" s="149" t="s">
        <v>147</v>
      </c>
    </row>
    <row r="143" spans="2:65" s="13" customFormat="1" ht="11.25">
      <c r="B143" s="155"/>
      <c r="D143" s="144" t="s">
        <v>158</v>
      </c>
      <c r="E143" s="156" t="s">
        <v>1</v>
      </c>
      <c r="F143" s="157" t="s">
        <v>160</v>
      </c>
      <c r="H143" s="158">
        <v>5885.5919999999996</v>
      </c>
      <c r="I143" s="159"/>
      <c r="L143" s="155"/>
      <c r="M143" s="160"/>
      <c r="T143" s="161"/>
      <c r="AT143" s="156" t="s">
        <v>158</v>
      </c>
      <c r="AU143" s="156" t="s">
        <v>88</v>
      </c>
      <c r="AV143" s="13" t="s">
        <v>154</v>
      </c>
      <c r="AW143" s="13" t="s">
        <v>34</v>
      </c>
      <c r="AX143" s="13" t="s">
        <v>86</v>
      </c>
      <c r="AY143" s="156" t="s">
        <v>147</v>
      </c>
    </row>
    <row r="144" spans="2:65" s="1" customFormat="1" ht="24.2" customHeight="1">
      <c r="B144" s="31"/>
      <c r="C144" s="131" t="s">
        <v>178</v>
      </c>
      <c r="D144" s="131" t="s">
        <v>149</v>
      </c>
      <c r="E144" s="132" t="s">
        <v>285</v>
      </c>
      <c r="F144" s="133" t="s">
        <v>286</v>
      </c>
      <c r="G144" s="134" t="s">
        <v>224</v>
      </c>
      <c r="H144" s="135">
        <v>4310.38</v>
      </c>
      <c r="I144" s="136"/>
      <c r="J144" s="137">
        <f>ROUND(I144*H144,2)</f>
        <v>0</v>
      </c>
      <c r="K144" s="133" t="s">
        <v>153</v>
      </c>
      <c r="L144" s="31"/>
      <c r="M144" s="138" t="s">
        <v>1</v>
      </c>
      <c r="N144" s="139" t="s">
        <v>43</v>
      </c>
      <c r="P144" s="140">
        <f>O144*H144</f>
        <v>0</v>
      </c>
      <c r="Q144" s="140">
        <v>0</v>
      </c>
      <c r="R144" s="140">
        <f>Q144*H144</f>
        <v>0</v>
      </c>
      <c r="S144" s="140">
        <v>0</v>
      </c>
      <c r="T144" s="141">
        <f>S144*H144</f>
        <v>0</v>
      </c>
      <c r="AR144" s="142" t="s">
        <v>154</v>
      </c>
      <c r="AT144" s="142" t="s">
        <v>149</v>
      </c>
      <c r="AU144" s="142" t="s">
        <v>88</v>
      </c>
      <c r="AY144" s="16" t="s">
        <v>147</v>
      </c>
      <c r="BE144" s="143">
        <f>IF(N144="základní",J144,0)</f>
        <v>0</v>
      </c>
      <c r="BF144" s="143">
        <f>IF(N144="snížená",J144,0)</f>
        <v>0</v>
      </c>
      <c r="BG144" s="143">
        <f>IF(N144="zákl. přenesená",J144,0)</f>
        <v>0</v>
      </c>
      <c r="BH144" s="143">
        <f>IF(N144="sníž. přenesená",J144,0)</f>
        <v>0</v>
      </c>
      <c r="BI144" s="143">
        <f>IF(N144="nulová",J144,0)</f>
        <v>0</v>
      </c>
      <c r="BJ144" s="16" t="s">
        <v>86</v>
      </c>
      <c r="BK144" s="143">
        <f>ROUND(I144*H144,2)</f>
        <v>0</v>
      </c>
      <c r="BL144" s="16" t="s">
        <v>154</v>
      </c>
      <c r="BM144" s="142" t="s">
        <v>432</v>
      </c>
    </row>
    <row r="145" spans="2:65" s="1" customFormat="1" ht="29.25">
      <c r="B145" s="31"/>
      <c r="D145" s="144" t="s">
        <v>156</v>
      </c>
      <c r="F145" s="145" t="s">
        <v>288</v>
      </c>
      <c r="I145" s="146"/>
      <c r="L145" s="31"/>
      <c r="M145" s="147"/>
      <c r="T145" s="55"/>
      <c r="AT145" s="16" t="s">
        <v>156</v>
      </c>
      <c r="AU145" s="16" t="s">
        <v>88</v>
      </c>
    </row>
    <row r="146" spans="2:65" s="12" customFormat="1" ht="11.25">
      <c r="B146" s="148"/>
      <c r="D146" s="144" t="s">
        <v>158</v>
      </c>
      <c r="E146" s="149" t="s">
        <v>1</v>
      </c>
      <c r="F146" s="150" t="s">
        <v>433</v>
      </c>
      <c r="H146" s="151">
        <v>3520</v>
      </c>
      <c r="I146" s="152"/>
      <c r="L146" s="148"/>
      <c r="M146" s="153"/>
      <c r="T146" s="154"/>
      <c r="AT146" s="149" t="s">
        <v>158</v>
      </c>
      <c r="AU146" s="149" t="s">
        <v>88</v>
      </c>
      <c r="AV146" s="12" t="s">
        <v>88</v>
      </c>
      <c r="AW146" s="12" t="s">
        <v>34</v>
      </c>
      <c r="AX146" s="12" t="s">
        <v>78</v>
      </c>
      <c r="AY146" s="149" t="s">
        <v>147</v>
      </c>
    </row>
    <row r="147" spans="2:65" s="12" customFormat="1" ht="11.25">
      <c r="B147" s="148"/>
      <c r="D147" s="144" t="s">
        <v>158</v>
      </c>
      <c r="E147" s="149" t="s">
        <v>1</v>
      </c>
      <c r="F147" s="150" t="s">
        <v>434</v>
      </c>
      <c r="H147" s="151">
        <v>790.38</v>
      </c>
      <c r="I147" s="152"/>
      <c r="L147" s="148"/>
      <c r="M147" s="153"/>
      <c r="T147" s="154"/>
      <c r="AT147" s="149" t="s">
        <v>158</v>
      </c>
      <c r="AU147" s="149" t="s">
        <v>88</v>
      </c>
      <c r="AV147" s="12" t="s">
        <v>88</v>
      </c>
      <c r="AW147" s="12" t="s">
        <v>34</v>
      </c>
      <c r="AX147" s="12" t="s">
        <v>78</v>
      </c>
      <c r="AY147" s="149" t="s">
        <v>147</v>
      </c>
    </row>
    <row r="148" spans="2:65" s="13" customFormat="1" ht="11.25">
      <c r="B148" s="155"/>
      <c r="D148" s="144" t="s">
        <v>158</v>
      </c>
      <c r="E148" s="156" t="s">
        <v>1</v>
      </c>
      <c r="F148" s="157" t="s">
        <v>160</v>
      </c>
      <c r="H148" s="158">
        <v>4310.38</v>
      </c>
      <c r="I148" s="159"/>
      <c r="L148" s="155"/>
      <c r="M148" s="160"/>
      <c r="T148" s="161"/>
      <c r="AT148" s="156" t="s">
        <v>158</v>
      </c>
      <c r="AU148" s="156" t="s">
        <v>88</v>
      </c>
      <c r="AV148" s="13" t="s">
        <v>154</v>
      </c>
      <c r="AW148" s="13" t="s">
        <v>34</v>
      </c>
      <c r="AX148" s="13" t="s">
        <v>86</v>
      </c>
      <c r="AY148" s="156" t="s">
        <v>147</v>
      </c>
    </row>
    <row r="149" spans="2:65" s="1" customFormat="1" ht="24.2" customHeight="1">
      <c r="B149" s="31"/>
      <c r="C149" s="131" t="s">
        <v>184</v>
      </c>
      <c r="D149" s="131" t="s">
        <v>149</v>
      </c>
      <c r="E149" s="132" t="s">
        <v>290</v>
      </c>
      <c r="F149" s="133" t="s">
        <v>291</v>
      </c>
      <c r="G149" s="134" t="s">
        <v>152</v>
      </c>
      <c r="H149" s="135">
        <v>2916.6669999999999</v>
      </c>
      <c r="I149" s="136"/>
      <c r="J149" s="137">
        <f>ROUND(I149*H149,2)</f>
        <v>0</v>
      </c>
      <c r="K149" s="133" t="s">
        <v>153</v>
      </c>
      <c r="L149" s="31"/>
      <c r="M149" s="138" t="s">
        <v>1</v>
      </c>
      <c r="N149" s="139" t="s">
        <v>43</v>
      </c>
      <c r="P149" s="140">
        <f>O149*H149</f>
        <v>0</v>
      </c>
      <c r="Q149" s="140">
        <v>0</v>
      </c>
      <c r="R149" s="140">
        <f>Q149*H149</f>
        <v>0</v>
      </c>
      <c r="S149" s="140">
        <v>0</v>
      </c>
      <c r="T149" s="141">
        <f>S149*H149</f>
        <v>0</v>
      </c>
      <c r="AR149" s="142" t="s">
        <v>154</v>
      </c>
      <c r="AT149" s="142" t="s">
        <v>149</v>
      </c>
      <c r="AU149" s="142" t="s">
        <v>88</v>
      </c>
      <c r="AY149" s="16" t="s">
        <v>147</v>
      </c>
      <c r="BE149" s="143">
        <f>IF(N149="základní",J149,0)</f>
        <v>0</v>
      </c>
      <c r="BF149" s="143">
        <f>IF(N149="snížená",J149,0)</f>
        <v>0</v>
      </c>
      <c r="BG149" s="143">
        <f>IF(N149="zákl. přenesená",J149,0)</f>
        <v>0</v>
      </c>
      <c r="BH149" s="143">
        <f>IF(N149="sníž. přenesená",J149,0)</f>
        <v>0</v>
      </c>
      <c r="BI149" s="143">
        <f>IF(N149="nulová",J149,0)</f>
        <v>0</v>
      </c>
      <c r="BJ149" s="16" t="s">
        <v>86</v>
      </c>
      <c r="BK149" s="143">
        <f>ROUND(I149*H149,2)</f>
        <v>0</v>
      </c>
      <c r="BL149" s="16" t="s">
        <v>154</v>
      </c>
      <c r="BM149" s="142" t="s">
        <v>435</v>
      </c>
    </row>
    <row r="150" spans="2:65" s="1" customFormat="1" ht="19.5">
      <c r="B150" s="31"/>
      <c r="D150" s="144" t="s">
        <v>156</v>
      </c>
      <c r="F150" s="145" t="s">
        <v>293</v>
      </c>
      <c r="I150" s="146"/>
      <c r="L150" s="31"/>
      <c r="M150" s="147"/>
      <c r="T150" s="55"/>
      <c r="AT150" s="16" t="s">
        <v>156</v>
      </c>
      <c r="AU150" s="16" t="s">
        <v>88</v>
      </c>
    </row>
    <row r="151" spans="2:65" s="12" customFormat="1" ht="11.25">
      <c r="B151" s="148"/>
      <c r="D151" s="144" t="s">
        <v>158</v>
      </c>
      <c r="E151" s="149" t="s">
        <v>1</v>
      </c>
      <c r="F151" s="150" t="s">
        <v>436</v>
      </c>
      <c r="H151" s="151">
        <v>2916.6669999999999</v>
      </c>
      <c r="I151" s="152"/>
      <c r="L151" s="148"/>
      <c r="M151" s="153"/>
      <c r="T151" s="154"/>
      <c r="AT151" s="149" t="s">
        <v>158</v>
      </c>
      <c r="AU151" s="149" t="s">
        <v>88</v>
      </c>
      <c r="AV151" s="12" t="s">
        <v>88</v>
      </c>
      <c r="AW151" s="12" t="s">
        <v>34</v>
      </c>
      <c r="AX151" s="12" t="s">
        <v>78</v>
      </c>
      <c r="AY151" s="149" t="s">
        <v>147</v>
      </c>
    </row>
    <row r="152" spans="2:65" s="13" customFormat="1" ht="11.25">
      <c r="B152" s="155"/>
      <c r="D152" s="144" t="s">
        <v>158</v>
      </c>
      <c r="E152" s="156" t="s">
        <v>1</v>
      </c>
      <c r="F152" s="157" t="s">
        <v>160</v>
      </c>
      <c r="H152" s="158">
        <v>2916.6669999999999</v>
      </c>
      <c r="I152" s="159"/>
      <c r="L152" s="155"/>
      <c r="M152" s="160"/>
      <c r="T152" s="161"/>
      <c r="AT152" s="156" t="s">
        <v>158</v>
      </c>
      <c r="AU152" s="156" t="s">
        <v>88</v>
      </c>
      <c r="AV152" s="13" t="s">
        <v>154</v>
      </c>
      <c r="AW152" s="13" t="s">
        <v>34</v>
      </c>
      <c r="AX152" s="13" t="s">
        <v>86</v>
      </c>
      <c r="AY152" s="156" t="s">
        <v>147</v>
      </c>
    </row>
    <row r="153" spans="2:65" s="1" customFormat="1" ht="16.5" customHeight="1">
      <c r="B153" s="31"/>
      <c r="C153" s="131" t="s">
        <v>191</v>
      </c>
      <c r="D153" s="131" t="s">
        <v>149</v>
      </c>
      <c r="E153" s="132" t="s">
        <v>296</v>
      </c>
      <c r="F153" s="133" t="s">
        <v>297</v>
      </c>
      <c r="G153" s="134" t="s">
        <v>224</v>
      </c>
      <c r="H153" s="135">
        <v>875</v>
      </c>
      <c r="I153" s="136"/>
      <c r="J153" s="137">
        <f>ROUND(I153*H153,2)</f>
        <v>0</v>
      </c>
      <c r="K153" s="133" t="s">
        <v>153</v>
      </c>
      <c r="L153" s="31"/>
      <c r="M153" s="138" t="s">
        <v>1</v>
      </c>
      <c r="N153" s="139" t="s">
        <v>43</v>
      </c>
      <c r="P153" s="140">
        <f>O153*H153</f>
        <v>0</v>
      </c>
      <c r="Q153" s="140">
        <v>0</v>
      </c>
      <c r="R153" s="140">
        <f>Q153*H153</f>
        <v>0</v>
      </c>
      <c r="S153" s="140">
        <v>0</v>
      </c>
      <c r="T153" s="141">
        <f>S153*H153</f>
        <v>0</v>
      </c>
      <c r="AR153" s="142" t="s">
        <v>154</v>
      </c>
      <c r="AT153" s="142" t="s">
        <v>149</v>
      </c>
      <c r="AU153" s="142" t="s">
        <v>88</v>
      </c>
      <c r="AY153" s="16" t="s">
        <v>147</v>
      </c>
      <c r="BE153" s="143">
        <f>IF(N153="základní",J153,0)</f>
        <v>0</v>
      </c>
      <c r="BF153" s="143">
        <f>IF(N153="snížená",J153,0)</f>
        <v>0</v>
      </c>
      <c r="BG153" s="143">
        <f>IF(N153="zákl. přenesená",J153,0)</f>
        <v>0</v>
      </c>
      <c r="BH153" s="143">
        <f>IF(N153="sníž. přenesená",J153,0)</f>
        <v>0</v>
      </c>
      <c r="BI153" s="143">
        <f>IF(N153="nulová",J153,0)</f>
        <v>0</v>
      </c>
      <c r="BJ153" s="16" t="s">
        <v>86</v>
      </c>
      <c r="BK153" s="143">
        <f>ROUND(I153*H153,2)</f>
        <v>0</v>
      </c>
      <c r="BL153" s="16" t="s">
        <v>154</v>
      </c>
      <c r="BM153" s="142" t="s">
        <v>437</v>
      </c>
    </row>
    <row r="154" spans="2:65" s="1" customFormat="1" ht="19.5">
      <c r="B154" s="31"/>
      <c r="D154" s="144" t="s">
        <v>156</v>
      </c>
      <c r="F154" s="145" t="s">
        <v>299</v>
      </c>
      <c r="I154" s="146"/>
      <c r="L154" s="31"/>
      <c r="M154" s="147"/>
      <c r="T154" s="55"/>
      <c r="AT154" s="16" t="s">
        <v>156</v>
      </c>
      <c r="AU154" s="16" t="s">
        <v>88</v>
      </c>
    </row>
    <row r="155" spans="2:65" s="12" customFormat="1" ht="22.5">
      <c r="B155" s="148"/>
      <c r="D155" s="144" t="s">
        <v>158</v>
      </c>
      <c r="E155" s="149" t="s">
        <v>1</v>
      </c>
      <c r="F155" s="150" t="s">
        <v>438</v>
      </c>
      <c r="H155" s="151">
        <v>875</v>
      </c>
      <c r="I155" s="152"/>
      <c r="L155" s="148"/>
      <c r="M155" s="153"/>
      <c r="T155" s="154"/>
      <c r="AT155" s="149" t="s">
        <v>158</v>
      </c>
      <c r="AU155" s="149" t="s">
        <v>88</v>
      </c>
      <c r="AV155" s="12" t="s">
        <v>88</v>
      </c>
      <c r="AW155" s="12" t="s">
        <v>34</v>
      </c>
      <c r="AX155" s="12" t="s">
        <v>78</v>
      </c>
      <c r="AY155" s="149" t="s">
        <v>147</v>
      </c>
    </row>
    <row r="156" spans="2:65" s="13" customFormat="1" ht="11.25">
      <c r="B156" s="155"/>
      <c r="D156" s="144" t="s">
        <v>158</v>
      </c>
      <c r="E156" s="156" t="s">
        <v>1</v>
      </c>
      <c r="F156" s="157" t="s">
        <v>160</v>
      </c>
      <c r="H156" s="158">
        <v>875</v>
      </c>
      <c r="I156" s="159"/>
      <c r="L156" s="155"/>
      <c r="M156" s="160"/>
      <c r="T156" s="161"/>
      <c r="AT156" s="156" t="s">
        <v>158</v>
      </c>
      <c r="AU156" s="156" t="s">
        <v>88</v>
      </c>
      <c r="AV156" s="13" t="s">
        <v>154</v>
      </c>
      <c r="AW156" s="13" t="s">
        <v>34</v>
      </c>
      <c r="AX156" s="13" t="s">
        <v>86</v>
      </c>
      <c r="AY156" s="156" t="s">
        <v>147</v>
      </c>
    </row>
    <row r="157" spans="2:65" s="1" customFormat="1" ht="24.2" customHeight="1">
      <c r="B157" s="31"/>
      <c r="C157" s="131" t="s">
        <v>197</v>
      </c>
      <c r="D157" s="131" t="s">
        <v>149</v>
      </c>
      <c r="E157" s="132" t="s">
        <v>439</v>
      </c>
      <c r="F157" s="133" t="s">
        <v>440</v>
      </c>
      <c r="G157" s="134" t="s">
        <v>224</v>
      </c>
      <c r="H157" s="135">
        <v>875</v>
      </c>
      <c r="I157" s="136"/>
      <c r="J157" s="137">
        <f>ROUND(I157*H157,2)</f>
        <v>0</v>
      </c>
      <c r="K157" s="133" t="s">
        <v>153</v>
      </c>
      <c r="L157" s="31"/>
      <c r="M157" s="138" t="s">
        <v>1</v>
      </c>
      <c r="N157" s="139" t="s">
        <v>43</v>
      </c>
      <c r="P157" s="140">
        <f>O157*H157</f>
        <v>0</v>
      </c>
      <c r="Q157" s="140">
        <v>0</v>
      </c>
      <c r="R157" s="140">
        <f>Q157*H157</f>
        <v>0</v>
      </c>
      <c r="S157" s="140">
        <v>0</v>
      </c>
      <c r="T157" s="141">
        <f>S157*H157</f>
        <v>0</v>
      </c>
      <c r="AR157" s="142" t="s">
        <v>154</v>
      </c>
      <c r="AT157" s="142" t="s">
        <v>149</v>
      </c>
      <c r="AU157" s="142" t="s">
        <v>88</v>
      </c>
      <c r="AY157" s="16" t="s">
        <v>147</v>
      </c>
      <c r="BE157" s="143">
        <f>IF(N157="základní",J157,0)</f>
        <v>0</v>
      </c>
      <c r="BF157" s="143">
        <f>IF(N157="snížená",J157,0)</f>
        <v>0</v>
      </c>
      <c r="BG157" s="143">
        <f>IF(N157="zákl. přenesená",J157,0)</f>
        <v>0</v>
      </c>
      <c r="BH157" s="143">
        <f>IF(N157="sníž. přenesená",J157,0)</f>
        <v>0</v>
      </c>
      <c r="BI157" s="143">
        <f>IF(N157="nulová",J157,0)</f>
        <v>0</v>
      </c>
      <c r="BJ157" s="16" t="s">
        <v>86</v>
      </c>
      <c r="BK157" s="143">
        <f>ROUND(I157*H157,2)</f>
        <v>0</v>
      </c>
      <c r="BL157" s="16" t="s">
        <v>154</v>
      </c>
      <c r="BM157" s="142" t="s">
        <v>441</v>
      </c>
    </row>
    <row r="158" spans="2:65" s="1" customFormat="1" ht="29.25">
      <c r="B158" s="31"/>
      <c r="D158" s="144" t="s">
        <v>156</v>
      </c>
      <c r="F158" s="145" t="s">
        <v>442</v>
      </c>
      <c r="I158" s="146"/>
      <c r="L158" s="31"/>
      <c r="M158" s="147"/>
      <c r="T158" s="55"/>
      <c r="AT158" s="16" t="s">
        <v>156</v>
      </c>
      <c r="AU158" s="16" t="s">
        <v>88</v>
      </c>
    </row>
    <row r="159" spans="2:65" s="12" customFormat="1" ht="11.25">
      <c r="B159" s="148"/>
      <c r="D159" s="144" t="s">
        <v>158</v>
      </c>
      <c r="E159" s="149" t="s">
        <v>1</v>
      </c>
      <c r="F159" s="150" t="s">
        <v>443</v>
      </c>
      <c r="H159" s="151">
        <v>875</v>
      </c>
      <c r="I159" s="152"/>
      <c r="L159" s="148"/>
      <c r="M159" s="153"/>
      <c r="T159" s="154"/>
      <c r="AT159" s="149" t="s">
        <v>158</v>
      </c>
      <c r="AU159" s="149" t="s">
        <v>88</v>
      </c>
      <c r="AV159" s="12" t="s">
        <v>88</v>
      </c>
      <c r="AW159" s="12" t="s">
        <v>34</v>
      </c>
      <c r="AX159" s="12" t="s">
        <v>78</v>
      </c>
      <c r="AY159" s="149" t="s">
        <v>147</v>
      </c>
    </row>
    <row r="160" spans="2:65" s="13" customFormat="1" ht="11.25">
      <c r="B160" s="155"/>
      <c r="D160" s="144" t="s">
        <v>158</v>
      </c>
      <c r="E160" s="156" t="s">
        <v>1</v>
      </c>
      <c r="F160" s="157" t="s">
        <v>160</v>
      </c>
      <c r="H160" s="158">
        <v>875</v>
      </c>
      <c r="I160" s="159"/>
      <c r="L160" s="155"/>
      <c r="M160" s="160"/>
      <c r="T160" s="161"/>
      <c r="AT160" s="156" t="s">
        <v>158</v>
      </c>
      <c r="AU160" s="156" t="s">
        <v>88</v>
      </c>
      <c r="AV160" s="13" t="s">
        <v>154</v>
      </c>
      <c r="AW160" s="13" t="s">
        <v>34</v>
      </c>
      <c r="AX160" s="13" t="s">
        <v>86</v>
      </c>
      <c r="AY160" s="156" t="s">
        <v>147</v>
      </c>
    </row>
    <row r="161" spans="2:65" s="1" customFormat="1" ht="16.5" customHeight="1">
      <c r="B161" s="31"/>
      <c r="C161" s="171" t="s">
        <v>204</v>
      </c>
      <c r="D161" s="171" t="s">
        <v>444</v>
      </c>
      <c r="E161" s="172" t="s">
        <v>445</v>
      </c>
      <c r="F161" s="173" t="s">
        <v>446</v>
      </c>
      <c r="G161" s="174" t="s">
        <v>380</v>
      </c>
      <c r="H161" s="175">
        <v>1618.75</v>
      </c>
      <c r="I161" s="176"/>
      <c r="J161" s="177">
        <f>ROUND(I161*H161,2)</f>
        <v>0</v>
      </c>
      <c r="K161" s="173" t="s">
        <v>153</v>
      </c>
      <c r="L161" s="178"/>
      <c r="M161" s="179" t="s">
        <v>1</v>
      </c>
      <c r="N161" s="180" t="s">
        <v>43</v>
      </c>
      <c r="P161" s="140">
        <f>O161*H161</f>
        <v>0</v>
      </c>
      <c r="Q161" s="140">
        <v>1</v>
      </c>
      <c r="R161" s="140">
        <f>Q161*H161</f>
        <v>1618.75</v>
      </c>
      <c r="S161" s="140">
        <v>0</v>
      </c>
      <c r="T161" s="141">
        <f>S161*H161</f>
        <v>0</v>
      </c>
      <c r="AR161" s="142" t="s">
        <v>197</v>
      </c>
      <c r="AT161" s="142" t="s">
        <v>444</v>
      </c>
      <c r="AU161" s="142" t="s">
        <v>88</v>
      </c>
      <c r="AY161" s="16" t="s">
        <v>147</v>
      </c>
      <c r="BE161" s="143">
        <f>IF(N161="základní",J161,0)</f>
        <v>0</v>
      </c>
      <c r="BF161" s="143">
        <f>IF(N161="snížená",J161,0)</f>
        <v>0</v>
      </c>
      <c r="BG161" s="143">
        <f>IF(N161="zákl. přenesená",J161,0)</f>
        <v>0</v>
      </c>
      <c r="BH161" s="143">
        <f>IF(N161="sníž. přenesená",J161,0)</f>
        <v>0</v>
      </c>
      <c r="BI161" s="143">
        <f>IF(N161="nulová",J161,0)</f>
        <v>0</v>
      </c>
      <c r="BJ161" s="16" t="s">
        <v>86</v>
      </c>
      <c r="BK161" s="143">
        <f>ROUND(I161*H161,2)</f>
        <v>0</v>
      </c>
      <c r="BL161" s="16" t="s">
        <v>154</v>
      </c>
      <c r="BM161" s="142" t="s">
        <v>447</v>
      </c>
    </row>
    <row r="162" spans="2:65" s="1" customFormat="1" ht="11.25">
      <c r="B162" s="31"/>
      <c r="D162" s="144" t="s">
        <v>156</v>
      </c>
      <c r="F162" s="145" t="s">
        <v>446</v>
      </c>
      <c r="I162" s="146"/>
      <c r="L162" s="31"/>
      <c r="M162" s="147"/>
      <c r="T162" s="55"/>
      <c r="AT162" s="16" t="s">
        <v>156</v>
      </c>
      <c r="AU162" s="16" t="s">
        <v>88</v>
      </c>
    </row>
    <row r="163" spans="2:65" s="12" customFormat="1" ht="11.25">
      <c r="B163" s="148"/>
      <c r="D163" s="144" t="s">
        <v>158</v>
      </c>
      <c r="E163" s="149" t="s">
        <v>1</v>
      </c>
      <c r="F163" s="150" t="s">
        <v>448</v>
      </c>
      <c r="H163" s="151">
        <v>1618.75</v>
      </c>
      <c r="I163" s="152"/>
      <c r="L163" s="148"/>
      <c r="M163" s="153"/>
      <c r="T163" s="154"/>
      <c r="AT163" s="149" t="s">
        <v>158</v>
      </c>
      <c r="AU163" s="149" t="s">
        <v>88</v>
      </c>
      <c r="AV163" s="12" t="s">
        <v>88</v>
      </c>
      <c r="AW163" s="12" t="s">
        <v>34</v>
      </c>
      <c r="AX163" s="12" t="s">
        <v>78</v>
      </c>
      <c r="AY163" s="149" t="s">
        <v>147</v>
      </c>
    </row>
    <row r="164" spans="2:65" s="13" customFormat="1" ht="11.25">
      <c r="B164" s="155"/>
      <c r="D164" s="144" t="s">
        <v>158</v>
      </c>
      <c r="E164" s="156" t="s">
        <v>1</v>
      </c>
      <c r="F164" s="157" t="s">
        <v>160</v>
      </c>
      <c r="H164" s="158">
        <v>1618.75</v>
      </c>
      <c r="I164" s="159"/>
      <c r="L164" s="155"/>
      <c r="M164" s="160"/>
      <c r="T164" s="161"/>
      <c r="AT164" s="156" t="s">
        <v>158</v>
      </c>
      <c r="AU164" s="156" t="s">
        <v>88</v>
      </c>
      <c r="AV164" s="13" t="s">
        <v>154</v>
      </c>
      <c r="AW164" s="13" t="s">
        <v>34</v>
      </c>
      <c r="AX164" s="13" t="s">
        <v>86</v>
      </c>
      <c r="AY164" s="156" t="s">
        <v>147</v>
      </c>
    </row>
    <row r="165" spans="2:65" s="1" customFormat="1" ht="24.2" customHeight="1">
      <c r="B165" s="31"/>
      <c r="C165" s="131" t="s">
        <v>210</v>
      </c>
      <c r="D165" s="131" t="s">
        <v>149</v>
      </c>
      <c r="E165" s="132" t="s">
        <v>449</v>
      </c>
      <c r="F165" s="133" t="s">
        <v>450</v>
      </c>
      <c r="G165" s="134" t="s">
        <v>152</v>
      </c>
      <c r="H165" s="135">
        <v>1380</v>
      </c>
      <c r="I165" s="136"/>
      <c r="J165" s="137">
        <f>ROUND(I165*H165,2)</f>
        <v>0</v>
      </c>
      <c r="K165" s="133" t="s">
        <v>153</v>
      </c>
      <c r="L165" s="31"/>
      <c r="M165" s="138" t="s">
        <v>1</v>
      </c>
      <c r="N165" s="139" t="s">
        <v>43</v>
      </c>
      <c r="P165" s="140">
        <f>O165*H165</f>
        <v>0</v>
      </c>
      <c r="Q165" s="140">
        <v>0</v>
      </c>
      <c r="R165" s="140">
        <f>Q165*H165</f>
        <v>0</v>
      </c>
      <c r="S165" s="140">
        <v>0</v>
      </c>
      <c r="T165" s="141">
        <f>S165*H165</f>
        <v>0</v>
      </c>
      <c r="AR165" s="142" t="s">
        <v>154</v>
      </c>
      <c r="AT165" s="142" t="s">
        <v>149</v>
      </c>
      <c r="AU165" s="142" t="s">
        <v>88</v>
      </c>
      <c r="AY165" s="16" t="s">
        <v>147</v>
      </c>
      <c r="BE165" s="143">
        <f>IF(N165="základní",J165,0)</f>
        <v>0</v>
      </c>
      <c r="BF165" s="143">
        <f>IF(N165="snížená",J165,0)</f>
        <v>0</v>
      </c>
      <c r="BG165" s="143">
        <f>IF(N165="zákl. přenesená",J165,0)</f>
        <v>0</v>
      </c>
      <c r="BH165" s="143">
        <f>IF(N165="sníž. přenesená",J165,0)</f>
        <v>0</v>
      </c>
      <c r="BI165" s="143">
        <f>IF(N165="nulová",J165,0)</f>
        <v>0</v>
      </c>
      <c r="BJ165" s="16" t="s">
        <v>86</v>
      </c>
      <c r="BK165" s="143">
        <f>ROUND(I165*H165,2)</f>
        <v>0</v>
      </c>
      <c r="BL165" s="16" t="s">
        <v>154</v>
      </c>
      <c r="BM165" s="142" t="s">
        <v>451</v>
      </c>
    </row>
    <row r="166" spans="2:65" s="1" customFormat="1" ht="19.5">
      <c r="B166" s="31"/>
      <c r="D166" s="144" t="s">
        <v>156</v>
      </c>
      <c r="F166" s="145" t="s">
        <v>452</v>
      </c>
      <c r="I166" s="146"/>
      <c r="L166" s="31"/>
      <c r="M166" s="147"/>
      <c r="T166" s="55"/>
      <c r="AT166" s="16" t="s">
        <v>156</v>
      </c>
      <c r="AU166" s="16" t="s">
        <v>88</v>
      </c>
    </row>
    <row r="167" spans="2:65" s="12" customFormat="1" ht="11.25">
      <c r="B167" s="148"/>
      <c r="D167" s="144" t="s">
        <v>158</v>
      </c>
      <c r="E167" s="149" t="s">
        <v>1</v>
      </c>
      <c r="F167" s="150" t="s">
        <v>453</v>
      </c>
      <c r="H167" s="151">
        <v>1380</v>
      </c>
      <c r="I167" s="152"/>
      <c r="L167" s="148"/>
      <c r="M167" s="153"/>
      <c r="T167" s="154"/>
      <c r="AT167" s="149" t="s">
        <v>158</v>
      </c>
      <c r="AU167" s="149" t="s">
        <v>88</v>
      </c>
      <c r="AV167" s="12" t="s">
        <v>88</v>
      </c>
      <c r="AW167" s="12" t="s">
        <v>34</v>
      </c>
      <c r="AX167" s="12" t="s">
        <v>78</v>
      </c>
      <c r="AY167" s="149" t="s">
        <v>147</v>
      </c>
    </row>
    <row r="168" spans="2:65" s="13" customFormat="1" ht="11.25">
      <c r="B168" s="155"/>
      <c r="D168" s="144" t="s">
        <v>158</v>
      </c>
      <c r="E168" s="156" t="s">
        <v>1</v>
      </c>
      <c r="F168" s="157" t="s">
        <v>160</v>
      </c>
      <c r="H168" s="158">
        <v>1380</v>
      </c>
      <c r="I168" s="159"/>
      <c r="L168" s="155"/>
      <c r="M168" s="160"/>
      <c r="T168" s="161"/>
      <c r="AT168" s="156" t="s">
        <v>158</v>
      </c>
      <c r="AU168" s="156" t="s">
        <v>88</v>
      </c>
      <c r="AV168" s="13" t="s">
        <v>154</v>
      </c>
      <c r="AW168" s="13" t="s">
        <v>34</v>
      </c>
      <c r="AX168" s="13" t="s">
        <v>86</v>
      </c>
      <c r="AY168" s="156" t="s">
        <v>147</v>
      </c>
    </row>
    <row r="169" spans="2:65" s="1" customFormat="1" ht="24.2" customHeight="1">
      <c r="B169" s="31"/>
      <c r="C169" s="131" t="s">
        <v>216</v>
      </c>
      <c r="D169" s="131" t="s">
        <v>149</v>
      </c>
      <c r="E169" s="132" t="s">
        <v>454</v>
      </c>
      <c r="F169" s="133" t="s">
        <v>455</v>
      </c>
      <c r="G169" s="134" t="s">
        <v>152</v>
      </c>
      <c r="H169" s="135">
        <v>1380</v>
      </c>
      <c r="I169" s="136"/>
      <c r="J169" s="137">
        <f>ROUND(I169*H169,2)</f>
        <v>0</v>
      </c>
      <c r="K169" s="133" t="s">
        <v>153</v>
      </c>
      <c r="L169" s="31"/>
      <c r="M169" s="138" t="s">
        <v>1</v>
      </c>
      <c r="N169" s="139" t="s">
        <v>43</v>
      </c>
      <c r="P169" s="140">
        <f>O169*H169</f>
        <v>0</v>
      </c>
      <c r="Q169" s="140">
        <v>0</v>
      </c>
      <c r="R169" s="140">
        <f>Q169*H169</f>
        <v>0</v>
      </c>
      <c r="S169" s="140">
        <v>0</v>
      </c>
      <c r="T169" s="141">
        <f>S169*H169</f>
        <v>0</v>
      </c>
      <c r="AR169" s="142" t="s">
        <v>154</v>
      </c>
      <c r="AT169" s="142" t="s">
        <v>149</v>
      </c>
      <c r="AU169" s="142" t="s">
        <v>88</v>
      </c>
      <c r="AY169" s="16" t="s">
        <v>147</v>
      </c>
      <c r="BE169" s="143">
        <f>IF(N169="základní",J169,0)</f>
        <v>0</v>
      </c>
      <c r="BF169" s="143">
        <f>IF(N169="snížená",J169,0)</f>
        <v>0</v>
      </c>
      <c r="BG169" s="143">
        <f>IF(N169="zákl. přenesená",J169,0)</f>
        <v>0</v>
      </c>
      <c r="BH169" s="143">
        <f>IF(N169="sníž. přenesená",J169,0)</f>
        <v>0</v>
      </c>
      <c r="BI169" s="143">
        <f>IF(N169="nulová",J169,0)</f>
        <v>0</v>
      </c>
      <c r="BJ169" s="16" t="s">
        <v>86</v>
      </c>
      <c r="BK169" s="143">
        <f>ROUND(I169*H169,2)</f>
        <v>0</v>
      </c>
      <c r="BL169" s="16" t="s">
        <v>154</v>
      </c>
      <c r="BM169" s="142" t="s">
        <v>456</v>
      </c>
    </row>
    <row r="170" spans="2:65" s="1" customFormat="1" ht="19.5">
      <c r="B170" s="31"/>
      <c r="D170" s="144" t="s">
        <v>156</v>
      </c>
      <c r="F170" s="145" t="s">
        <v>457</v>
      </c>
      <c r="I170" s="146"/>
      <c r="L170" s="31"/>
      <c r="M170" s="147"/>
      <c r="T170" s="55"/>
      <c r="AT170" s="16" t="s">
        <v>156</v>
      </c>
      <c r="AU170" s="16" t="s">
        <v>88</v>
      </c>
    </row>
    <row r="171" spans="2:65" s="12" customFormat="1" ht="11.25">
      <c r="B171" s="148"/>
      <c r="D171" s="144" t="s">
        <v>158</v>
      </c>
      <c r="E171" s="149" t="s">
        <v>1</v>
      </c>
      <c r="F171" s="150" t="s">
        <v>453</v>
      </c>
      <c r="H171" s="151">
        <v>1380</v>
      </c>
      <c r="I171" s="152"/>
      <c r="L171" s="148"/>
      <c r="M171" s="153"/>
      <c r="T171" s="154"/>
      <c r="AT171" s="149" t="s">
        <v>158</v>
      </c>
      <c r="AU171" s="149" t="s">
        <v>88</v>
      </c>
      <c r="AV171" s="12" t="s">
        <v>88</v>
      </c>
      <c r="AW171" s="12" t="s">
        <v>34</v>
      </c>
      <c r="AX171" s="12" t="s">
        <v>78</v>
      </c>
      <c r="AY171" s="149" t="s">
        <v>147</v>
      </c>
    </row>
    <row r="172" spans="2:65" s="13" customFormat="1" ht="11.25">
      <c r="B172" s="155"/>
      <c r="D172" s="144" t="s">
        <v>158</v>
      </c>
      <c r="E172" s="156" t="s">
        <v>1</v>
      </c>
      <c r="F172" s="157" t="s">
        <v>160</v>
      </c>
      <c r="H172" s="158">
        <v>1380</v>
      </c>
      <c r="I172" s="159"/>
      <c r="L172" s="155"/>
      <c r="M172" s="160"/>
      <c r="T172" s="161"/>
      <c r="AT172" s="156" t="s">
        <v>158</v>
      </c>
      <c r="AU172" s="156" t="s">
        <v>88</v>
      </c>
      <c r="AV172" s="13" t="s">
        <v>154</v>
      </c>
      <c r="AW172" s="13" t="s">
        <v>34</v>
      </c>
      <c r="AX172" s="13" t="s">
        <v>86</v>
      </c>
      <c r="AY172" s="156" t="s">
        <v>147</v>
      </c>
    </row>
    <row r="173" spans="2:65" s="1" customFormat="1" ht="16.5" customHeight="1">
      <c r="B173" s="31"/>
      <c r="C173" s="171" t="s">
        <v>8</v>
      </c>
      <c r="D173" s="171" t="s">
        <v>444</v>
      </c>
      <c r="E173" s="172" t="s">
        <v>458</v>
      </c>
      <c r="F173" s="173" t="s">
        <v>459</v>
      </c>
      <c r="G173" s="174" t="s">
        <v>460</v>
      </c>
      <c r="H173" s="175">
        <v>27.6</v>
      </c>
      <c r="I173" s="176"/>
      <c r="J173" s="177">
        <f>ROUND(I173*H173,2)</f>
        <v>0</v>
      </c>
      <c r="K173" s="173" t="s">
        <v>153</v>
      </c>
      <c r="L173" s="178"/>
      <c r="M173" s="179" t="s">
        <v>1</v>
      </c>
      <c r="N173" s="180" t="s">
        <v>43</v>
      </c>
      <c r="P173" s="140">
        <f>O173*H173</f>
        <v>0</v>
      </c>
      <c r="Q173" s="140">
        <v>1E-3</v>
      </c>
      <c r="R173" s="140">
        <f>Q173*H173</f>
        <v>2.7600000000000003E-2</v>
      </c>
      <c r="S173" s="140">
        <v>0</v>
      </c>
      <c r="T173" s="141">
        <f>S173*H173</f>
        <v>0</v>
      </c>
      <c r="AR173" s="142" t="s">
        <v>197</v>
      </c>
      <c r="AT173" s="142" t="s">
        <v>444</v>
      </c>
      <c r="AU173" s="142" t="s">
        <v>88</v>
      </c>
      <c r="AY173" s="16" t="s">
        <v>147</v>
      </c>
      <c r="BE173" s="143">
        <f>IF(N173="základní",J173,0)</f>
        <v>0</v>
      </c>
      <c r="BF173" s="143">
        <f>IF(N173="snížená",J173,0)</f>
        <v>0</v>
      </c>
      <c r="BG173" s="143">
        <f>IF(N173="zákl. přenesená",J173,0)</f>
        <v>0</v>
      </c>
      <c r="BH173" s="143">
        <f>IF(N173="sníž. přenesená",J173,0)</f>
        <v>0</v>
      </c>
      <c r="BI173" s="143">
        <f>IF(N173="nulová",J173,0)</f>
        <v>0</v>
      </c>
      <c r="BJ173" s="16" t="s">
        <v>86</v>
      </c>
      <c r="BK173" s="143">
        <f>ROUND(I173*H173,2)</f>
        <v>0</v>
      </c>
      <c r="BL173" s="16" t="s">
        <v>154</v>
      </c>
      <c r="BM173" s="142" t="s">
        <v>461</v>
      </c>
    </row>
    <row r="174" spans="2:65" s="1" customFormat="1" ht="11.25">
      <c r="B174" s="31"/>
      <c r="D174" s="144" t="s">
        <v>156</v>
      </c>
      <c r="F174" s="145" t="s">
        <v>459</v>
      </c>
      <c r="I174" s="146"/>
      <c r="L174" s="31"/>
      <c r="M174" s="147"/>
      <c r="T174" s="55"/>
      <c r="AT174" s="16" t="s">
        <v>156</v>
      </c>
      <c r="AU174" s="16" t="s">
        <v>88</v>
      </c>
    </row>
    <row r="175" spans="2:65" s="12" customFormat="1" ht="11.25">
      <c r="B175" s="148"/>
      <c r="D175" s="144" t="s">
        <v>158</v>
      </c>
      <c r="E175" s="149" t="s">
        <v>1</v>
      </c>
      <c r="F175" s="150" t="s">
        <v>462</v>
      </c>
      <c r="H175" s="151">
        <v>27.6</v>
      </c>
      <c r="I175" s="152"/>
      <c r="L175" s="148"/>
      <c r="M175" s="153"/>
      <c r="T175" s="154"/>
      <c r="AT175" s="149" t="s">
        <v>158</v>
      </c>
      <c r="AU175" s="149" t="s">
        <v>88</v>
      </c>
      <c r="AV175" s="12" t="s">
        <v>88</v>
      </c>
      <c r="AW175" s="12" t="s">
        <v>34</v>
      </c>
      <c r="AX175" s="12" t="s">
        <v>78</v>
      </c>
      <c r="AY175" s="149" t="s">
        <v>147</v>
      </c>
    </row>
    <row r="176" spans="2:65" s="13" customFormat="1" ht="11.25">
      <c r="B176" s="155"/>
      <c r="D176" s="144" t="s">
        <v>158</v>
      </c>
      <c r="E176" s="156" t="s">
        <v>1</v>
      </c>
      <c r="F176" s="157" t="s">
        <v>160</v>
      </c>
      <c r="H176" s="158">
        <v>27.6</v>
      </c>
      <c r="I176" s="159"/>
      <c r="L176" s="155"/>
      <c r="M176" s="160"/>
      <c r="T176" s="161"/>
      <c r="AT176" s="156" t="s">
        <v>158</v>
      </c>
      <c r="AU176" s="156" t="s">
        <v>88</v>
      </c>
      <c r="AV176" s="13" t="s">
        <v>154</v>
      </c>
      <c r="AW176" s="13" t="s">
        <v>34</v>
      </c>
      <c r="AX176" s="13" t="s">
        <v>86</v>
      </c>
      <c r="AY176" s="156" t="s">
        <v>147</v>
      </c>
    </row>
    <row r="177" spans="2:65" s="1" customFormat="1" ht="24.2" customHeight="1">
      <c r="B177" s="31"/>
      <c r="C177" s="131" t="s">
        <v>228</v>
      </c>
      <c r="D177" s="131" t="s">
        <v>149</v>
      </c>
      <c r="E177" s="132" t="s">
        <v>307</v>
      </c>
      <c r="F177" s="133" t="s">
        <v>308</v>
      </c>
      <c r="G177" s="134" t="s">
        <v>152</v>
      </c>
      <c r="H177" s="135">
        <v>2010</v>
      </c>
      <c r="I177" s="136"/>
      <c r="J177" s="137">
        <f>ROUND(I177*H177,2)</f>
        <v>0</v>
      </c>
      <c r="K177" s="133" t="s">
        <v>153</v>
      </c>
      <c r="L177" s="31"/>
      <c r="M177" s="138" t="s">
        <v>1</v>
      </c>
      <c r="N177" s="139" t="s">
        <v>43</v>
      </c>
      <c r="P177" s="140">
        <f>O177*H177</f>
        <v>0</v>
      </c>
      <c r="Q177" s="140">
        <v>0</v>
      </c>
      <c r="R177" s="140">
        <f>Q177*H177</f>
        <v>0</v>
      </c>
      <c r="S177" s="140">
        <v>0</v>
      </c>
      <c r="T177" s="141">
        <f>S177*H177</f>
        <v>0</v>
      </c>
      <c r="AR177" s="142" t="s">
        <v>154</v>
      </c>
      <c r="AT177" s="142" t="s">
        <v>149</v>
      </c>
      <c r="AU177" s="142" t="s">
        <v>88</v>
      </c>
      <c r="AY177" s="16" t="s">
        <v>147</v>
      </c>
      <c r="BE177" s="143">
        <f>IF(N177="základní",J177,0)</f>
        <v>0</v>
      </c>
      <c r="BF177" s="143">
        <f>IF(N177="snížená",J177,0)</f>
        <v>0</v>
      </c>
      <c r="BG177" s="143">
        <f>IF(N177="zákl. přenesená",J177,0)</f>
        <v>0</v>
      </c>
      <c r="BH177" s="143">
        <f>IF(N177="sníž. přenesená",J177,0)</f>
        <v>0</v>
      </c>
      <c r="BI177" s="143">
        <f>IF(N177="nulová",J177,0)</f>
        <v>0</v>
      </c>
      <c r="BJ177" s="16" t="s">
        <v>86</v>
      </c>
      <c r="BK177" s="143">
        <f>ROUND(I177*H177,2)</f>
        <v>0</v>
      </c>
      <c r="BL177" s="16" t="s">
        <v>154</v>
      </c>
      <c r="BM177" s="142" t="s">
        <v>463</v>
      </c>
    </row>
    <row r="178" spans="2:65" s="1" customFormat="1" ht="19.5">
      <c r="B178" s="31"/>
      <c r="D178" s="144" t="s">
        <v>156</v>
      </c>
      <c r="F178" s="145" t="s">
        <v>310</v>
      </c>
      <c r="I178" s="146"/>
      <c r="L178" s="31"/>
      <c r="M178" s="147"/>
      <c r="T178" s="55"/>
      <c r="AT178" s="16" t="s">
        <v>156</v>
      </c>
      <c r="AU178" s="16" t="s">
        <v>88</v>
      </c>
    </row>
    <row r="179" spans="2:65" s="12" customFormat="1" ht="11.25">
      <c r="B179" s="148"/>
      <c r="D179" s="144" t="s">
        <v>158</v>
      </c>
      <c r="E179" s="149" t="s">
        <v>1</v>
      </c>
      <c r="F179" s="150" t="s">
        <v>464</v>
      </c>
      <c r="H179" s="151">
        <v>2010</v>
      </c>
      <c r="I179" s="152"/>
      <c r="L179" s="148"/>
      <c r="M179" s="153"/>
      <c r="T179" s="154"/>
      <c r="AT179" s="149" t="s">
        <v>158</v>
      </c>
      <c r="AU179" s="149" t="s">
        <v>88</v>
      </c>
      <c r="AV179" s="12" t="s">
        <v>88</v>
      </c>
      <c r="AW179" s="12" t="s">
        <v>34</v>
      </c>
      <c r="AX179" s="12" t="s">
        <v>78</v>
      </c>
      <c r="AY179" s="149" t="s">
        <v>147</v>
      </c>
    </row>
    <row r="180" spans="2:65" s="13" customFormat="1" ht="11.25">
      <c r="B180" s="155"/>
      <c r="D180" s="144" t="s">
        <v>158</v>
      </c>
      <c r="E180" s="156" t="s">
        <v>1</v>
      </c>
      <c r="F180" s="157" t="s">
        <v>160</v>
      </c>
      <c r="H180" s="158">
        <v>2010</v>
      </c>
      <c r="I180" s="159"/>
      <c r="L180" s="155"/>
      <c r="M180" s="160"/>
      <c r="T180" s="161"/>
      <c r="AT180" s="156" t="s">
        <v>158</v>
      </c>
      <c r="AU180" s="156" t="s">
        <v>88</v>
      </c>
      <c r="AV180" s="13" t="s">
        <v>154</v>
      </c>
      <c r="AW180" s="13" t="s">
        <v>34</v>
      </c>
      <c r="AX180" s="13" t="s">
        <v>86</v>
      </c>
      <c r="AY180" s="156" t="s">
        <v>147</v>
      </c>
    </row>
    <row r="181" spans="2:65" s="1" customFormat="1" ht="16.5" customHeight="1">
      <c r="B181" s="31"/>
      <c r="C181" s="131" t="s">
        <v>234</v>
      </c>
      <c r="D181" s="131" t="s">
        <v>149</v>
      </c>
      <c r="E181" s="132" t="s">
        <v>319</v>
      </c>
      <c r="F181" s="133" t="s">
        <v>320</v>
      </c>
      <c r="G181" s="134" t="s">
        <v>152</v>
      </c>
      <c r="H181" s="135">
        <v>5885.5919999999996</v>
      </c>
      <c r="I181" s="136"/>
      <c r="J181" s="137">
        <f>ROUND(I181*H181,2)</f>
        <v>0</v>
      </c>
      <c r="K181" s="133" t="s">
        <v>153</v>
      </c>
      <c r="L181" s="31"/>
      <c r="M181" s="138" t="s">
        <v>1</v>
      </c>
      <c r="N181" s="139" t="s">
        <v>43</v>
      </c>
      <c r="P181" s="140">
        <f>O181*H181</f>
        <v>0</v>
      </c>
      <c r="Q181" s="140">
        <v>0</v>
      </c>
      <c r="R181" s="140">
        <f>Q181*H181</f>
        <v>0</v>
      </c>
      <c r="S181" s="140">
        <v>0</v>
      </c>
      <c r="T181" s="141">
        <f>S181*H181</f>
        <v>0</v>
      </c>
      <c r="AR181" s="142" t="s">
        <v>154</v>
      </c>
      <c r="AT181" s="142" t="s">
        <v>149</v>
      </c>
      <c r="AU181" s="142" t="s">
        <v>88</v>
      </c>
      <c r="AY181" s="16" t="s">
        <v>147</v>
      </c>
      <c r="BE181" s="143">
        <f>IF(N181="základní",J181,0)</f>
        <v>0</v>
      </c>
      <c r="BF181" s="143">
        <f>IF(N181="snížená",J181,0)</f>
        <v>0</v>
      </c>
      <c r="BG181" s="143">
        <f>IF(N181="zákl. přenesená",J181,0)</f>
        <v>0</v>
      </c>
      <c r="BH181" s="143">
        <f>IF(N181="sníž. přenesená",J181,0)</f>
        <v>0</v>
      </c>
      <c r="BI181" s="143">
        <f>IF(N181="nulová",J181,0)</f>
        <v>0</v>
      </c>
      <c r="BJ181" s="16" t="s">
        <v>86</v>
      </c>
      <c r="BK181" s="143">
        <f>ROUND(I181*H181,2)</f>
        <v>0</v>
      </c>
      <c r="BL181" s="16" t="s">
        <v>154</v>
      </c>
      <c r="BM181" s="142" t="s">
        <v>465</v>
      </c>
    </row>
    <row r="182" spans="2:65" s="1" customFormat="1" ht="29.25">
      <c r="B182" s="31"/>
      <c r="D182" s="144" t="s">
        <v>156</v>
      </c>
      <c r="F182" s="145" t="s">
        <v>322</v>
      </c>
      <c r="I182" s="146"/>
      <c r="L182" s="31"/>
      <c r="M182" s="147"/>
      <c r="T182" s="55"/>
      <c r="AT182" s="16" t="s">
        <v>156</v>
      </c>
      <c r="AU182" s="16" t="s">
        <v>88</v>
      </c>
    </row>
    <row r="183" spans="2:65" s="12" customFormat="1" ht="11.25">
      <c r="B183" s="148"/>
      <c r="D183" s="144" t="s">
        <v>158</v>
      </c>
      <c r="E183" s="149" t="s">
        <v>1</v>
      </c>
      <c r="F183" s="150" t="s">
        <v>430</v>
      </c>
      <c r="H183" s="151">
        <v>5140</v>
      </c>
      <c r="I183" s="152"/>
      <c r="L183" s="148"/>
      <c r="M183" s="153"/>
      <c r="T183" s="154"/>
      <c r="AT183" s="149" t="s">
        <v>158</v>
      </c>
      <c r="AU183" s="149" t="s">
        <v>88</v>
      </c>
      <c r="AV183" s="12" t="s">
        <v>88</v>
      </c>
      <c r="AW183" s="12" t="s">
        <v>34</v>
      </c>
      <c r="AX183" s="12" t="s">
        <v>78</v>
      </c>
      <c r="AY183" s="149" t="s">
        <v>147</v>
      </c>
    </row>
    <row r="184" spans="2:65" s="12" customFormat="1" ht="11.25">
      <c r="B184" s="148"/>
      <c r="D184" s="144" t="s">
        <v>158</v>
      </c>
      <c r="E184" s="149" t="s">
        <v>1</v>
      </c>
      <c r="F184" s="150" t="s">
        <v>431</v>
      </c>
      <c r="H184" s="151">
        <v>745.59199999999998</v>
      </c>
      <c r="I184" s="152"/>
      <c r="L184" s="148"/>
      <c r="M184" s="153"/>
      <c r="T184" s="154"/>
      <c r="AT184" s="149" t="s">
        <v>158</v>
      </c>
      <c r="AU184" s="149" t="s">
        <v>88</v>
      </c>
      <c r="AV184" s="12" t="s">
        <v>88</v>
      </c>
      <c r="AW184" s="12" t="s">
        <v>34</v>
      </c>
      <c r="AX184" s="12" t="s">
        <v>78</v>
      </c>
      <c r="AY184" s="149" t="s">
        <v>147</v>
      </c>
    </row>
    <row r="185" spans="2:65" s="13" customFormat="1" ht="11.25">
      <c r="B185" s="155"/>
      <c r="D185" s="144" t="s">
        <v>158</v>
      </c>
      <c r="E185" s="156" t="s">
        <v>1</v>
      </c>
      <c r="F185" s="157" t="s">
        <v>160</v>
      </c>
      <c r="H185" s="158">
        <v>5885.5919999999996</v>
      </c>
      <c r="I185" s="159"/>
      <c r="L185" s="155"/>
      <c r="M185" s="160"/>
      <c r="T185" s="161"/>
      <c r="AT185" s="156" t="s">
        <v>158</v>
      </c>
      <c r="AU185" s="156" t="s">
        <v>88</v>
      </c>
      <c r="AV185" s="13" t="s">
        <v>154</v>
      </c>
      <c r="AW185" s="13" t="s">
        <v>34</v>
      </c>
      <c r="AX185" s="13" t="s">
        <v>86</v>
      </c>
      <c r="AY185" s="156" t="s">
        <v>147</v>
      </c>
    </row>
    <row r="186" spans="2:65" s="1" customFormat="1" ht="16.5" customHeight="1">
      <c r="B186" s="31"/>
      <c r="C186" s="131" t="s">
        <v>241</v>
      </c>
      <c r="D186" s="131" t="s">
        <v>149</v>
      </c>
      <c r="E186" s="132" t="s">
        <v>466</v>
      </c>
      <c r="F186" s="133" t="s">
        <v>467</v>
      </c>
      <c r="G186" s="134" t="s">
        <v>224</v>
      </c>
      <c r="H186" s="135">
        <v>41.4</v>
      </c>
      <c r="I186" s="136"/>
      <c r="J186" s="137">
        <f>ROUND(I186*H186,2)</f>
        <v>0</v>
      </c>
      <c r="K186" s="133" t="s">
        <v>153</v>
      </c>
      <c r="L186" s="31"/>
      <c r="M186" s="138" t="s">
        <v>1</v>
      </c>
      <c r="N186" s="139" t="s">
        <v>43</v>
      </c>
      <c r="P186" s="140">
        <f>O186*H186</f>
        <v>0</v>
      </c>
      <c r="Q186" s="140">
        <v>0</v>
      </c>
      <c r="R186" s="140">
        <f>Q186*H186</f>
        <v>0</v>
      </c>
      <c r="S186" s="140">
        <v>0</v>
      </c>
      <c r="T186" s="141">
        <f>S186*H186</f>
        <v>0</v>
      </c>
      <c r="AR186" s="142" t="s">
        <v>154</v>
      </c>
      <c r="AT186" s="142" t="s">
        <v>149</v>
      </c>
      <c r="AU186" s="142" t="s">
        <v>88</v>
      </c>
      <c r="AY186" s="16" t="s">
        <v>147</v>
      </c>
      <c r="BE186" s="143">
        <f>IF(N186="základní",J186,0)</f>
        <v>0</v>
      </c>
      <c r="BF186" s="143">
        <f>IF(N186="snížená",J186,0)</f>
        <v>0</v>
      </c>
      <c r="BG186" s="143">
        <f>IF(N186="zákl. přenesená",J186,0)</f>
        <v>0</v>
      </c>
      <c r="BH186" s="143">
        <f>IF(N186="sníž. přenesená",J186,0)</f>
        <v>0</v>
      </c>
      <c r="BI186" s="143">
        <f>IF(N186="nulová",J186,0)</f>
        <v>0</v>
      </c>
      <c r="BJ186" s="16" t="s">
        <v>86</v>
      </c>
      <c r="BK186" s="143">
        <f>ROUND(I186*H186,2)</f>
        <v>0</v>
      </c>
      <c r="BL186" s="16" t="s">
        <v>154</v>
      </c>
      <c r="BM186" s="142" t="s">
        <v>468</v>
      </c>
    </row>
    <row r="187" spans="2:65" s="1" customFormat="1" ht="11.25">
      <c r="B187" s="31"/>
      <c r="D187" s="144" t="s">
        <v>156</v>
      </c>
      <c r="F187" s="145" t="s">
        <v>469</v>
      </c>
      <c r="I187" s="146"/>
      <c r="L187" s="31"/>
      <c r="M187" s="147"/>
      <c r="T187" s="55"/>
      <c r="AT187" s="16" t="s">
        <v>156</v>
      </c>
      <c r="AU187" s="16" t="s">
        <v>88</v>
      </c>
    </row>
    <row r="188" spans="2:65" s="12" customFormat="1" ht="11.25">
      <c r="B188" s="148"/>
      <c r="D188" s="144" t="s">
        <v>158</v>
      </c>
      <c r="E188" s="149" t="s">
        <v>1</v>
      </c>
      <c r="F188" s="150" t="s">
        <v>470</v>
      </c>
      <c r="H188" s="151">
        <v>41.4</v>
      </c>
      <c r="I188" s="152"/>
      <c r="L188" s="148"/>
      <c r="M188" s="153"/>
      <c r="T188" s="154"/>
      <c r="AT188" s="149" t="s">
        <v>158</v>
      </c>
      <c r="AU188" s="149" t="s">
        <v>88</v>
      </c>
      <c r="AV188" s="12" t="s">
        <v>88</v>
      </c>
      <c r="AW188" s="12" t="s">
        <v>34</v>
      </c>
      <c r="AX188" s="12" t="s">
        <v>78</v>
      </c>
      <c r="AY188" s="149" t="s">
        <v>147</v>
      </c>
    </row>
    <row r="189" spans="2:65" s="13" customFormat="1" ht="11.25">
      <c r="B189" s="155"/>
      <c r="D189" s="144" t="s">
        <v>158</v>
      </c>
      <c r="E189" s="156" t="s">
        <v>1</v>
      </c>
      <c r="F189" s="157" t="s">
        <v>160</v>
      </c>
      <c r="H189" s="158">
        <v>41.4</v>
      </c>
      <c r="I189" s="159"/>
      <c r="L189" s="155"/>
      <c r="M189" s="160"/>
      <c r="T189" s="161"/>
      <c r="AT189" s="156" t="s">
        <v>158</v>
      </c>
      <c r="AU189" s="156" t="s">
        <v>88</v>
      </c>
      <c r="AV189" s="13" t="s">
        <v>154</v>
      </c>
      <c r="AW189" s="13" t="s">
        <v>34</v>
      </c>
      <c r="AX189" s="13" t="s">
        <v>86</v>
      </c>
      <c r="AY189" s="156" t="s">
        <v>147</v>
      </c>
    </row>
    <row r="190" spans="2:65" s="11" customFormat="1" ht="22.9" customHeight="1">
      <c r="B190" s="119"/>
      <c r="D190" s="120" t="s">
        <v>77</v>
      </c>
      <c r="E190" s="129" t="s">
        <v>204</v>
      </c>
      <c r="F190" s="129" t="s">
        <v>331</v>
      </c>
      <c r="I190" s="122"/>
      <c r="J190" s="130">
        <f>BK190</f>
        <v>0</v>
      </c>
      <c r="L190" s="119"/>
      <c r="M190" s="124"/>
      <c r="P190" s="125">
        <f>SUM(P191:P194)</f>
        <v>0</v>
      </c>
      <c r="R190" s="125">
        <f>SUM(R191:R194)</f>
        <v>6.8034000000000008</v>
      </c>
      <c r="T190" s="126">
        <f>SUM(T191:T194)</f>
        <v>0</v>
      </c>
      <c r="AR190" s="120" t="s">
        <v>86</v>
      </c>
      <c r="AT190" s="127" t="s">
        <v>77</v>
      </c>
      <c r="AU190" s="127" t="s">
        <v>86</v>
      </c>
      <c r="AY190" s="120" t="s">
        <v>147</v>
      </c>
      <c r="BK190" s="128">
        <f>SUM(BK191:BK194)</f>
        <v>0</v>
      </c>
    </row>
    <row r="191" spans="2:65" s="1" customFormat="1" ht="24.2" customHeight="1">
      <c r="B191" s="31"/>
      <c r="C191" s="131" t="s">
        <v>254</v>
      </c>
      <c r="D191" s="131" t="s">
        <v>149</v>
      </c>
      <c r="E191" s="132" t="s">
        <v>471</v>
      </c>
      <c r="F191" s="133" t="s">
        <v>472</v>
      </c>
      <c r="G191" s="134" t="s">
        <v>152</v>
      </c>
      <c r="H191" s="135">
        <v>6670</v>
      </c>
      <c r="I191" s="136"/>
      <c r="J191" s="137">
        <f>ROUND(I191*H191,2)</f>
        <v>0</v>
      </c>
      <c r="K191" s="133" t="s">
        <v>153</v>
      </c>
      <c r="L191" s="31"/>
      <c r="M191" s="138" t="s">
        <v>1</v>
      </c>
      <c r="N191" s="139" t="s">
        <v>43</v>
      </c>
      <c r="P191" s="140">
        <f>O191*H191</f>
        <v>0</v>
      </c>
      <c r="Q191" s="140">
        <v>1.0200000000000001E-3</v>
      </c>
      <c r="R191" s="140">
        <f>Q191*H191</f>
        <v>6.8034000000000008</v>
      </c>
      <c r="S191" s="140">
        <v>0</v>
      </c>
      <c r="T191" s="141">
        <f>S191*H191</f>
        <v>0</v>
      </c>
      <c r="AR191" s="142" t="s">
        <v>154</v>
      </c>
      <c r="AT191" s="142" t="s">
        <v>149</v>
      </c>
      <c r="AU191" s="142" t="s">
        <v>88</v>
      </c>
      <c r="AY191" s="16" t="s">
        <v>147</v>
      </c>
      <c r="BE191" s="143">
        <f>IF(N191="základní",J191,0)</f>
        <v>0</v>
      </c>
      <c r="BF191" s="143">
        <f>IF(N191="snížená",J191,0)</f>
        <v>0</v>
      </c>
      <c r="BG191" s="143">
        <f>IF(N191="zákl. přenesená",J191,0)</f>
        <v>0</v>
      </c>
      <c r="BH191" s="143">
        <f>IF(N191="sníž. přenesená",J191,0)</f>
        <v>0</v>
      </c>
      <c r="BI191" s="143">
        <f>IF(N191="nulová",J191,0)</f>
        <v>0</v>
      </c>
      <c r="BJ191" s="16" t="s">
        <v>86</v>
      </c>
      <c r="BK191" s="143">
        <f>ROUND(I191*H191,2)</f>
        <v>0</v>
      </c>
      <c r="BL191" s="16" t="s">
        <v>154</v>
      </c>
      <c r="BM191" s="142" t="s">
        <v>473</v>
      </c>
    </row>
    <row r="192" spans="2:65" s="1" customFormat="1" ht="19.5">
      <c r="B192" s="31"/>
      <c r="D192" s="144" t="s">
        <v>156</v>
      </c>
      <c r="F192" s="145" t="s">
        <v>474</v>
      </c>
      <c r="I192" s="146"/>
      <c r="L192" s="31"/>
      <c r="M192" s="147"/>
      <c r="T192" s="55"/>
      <c r="AT192" s="16" t="s">
        <v>156</v>
      </c>
      <c r="AU192" s="16" t="s">
        <v>88</v>
      </c>
    </row>
    <row r="193" spans="2:51" s="12" customFormat="1" ht="11.25">
      <c r="B193" s="148"/>
      <c r="D193" s="144" t="s">
        <v>158</v>
      </c>
      <c r="E193" s="149" t="s">
        <v>1</v>
      </c>
      <c r="F193" s="150" t="s">
        <v>475</v>
      </c>
      <c r="H193" s="151">
        <v>6670</v>
      </c>
      <c r="I193" s="152"/>
      <c r="L193" s="148"/>
      <c r="M193" s="153"/>
      <c r="T193" s="154"/>
      <c r="AT193" s="149" t="s">
        <v>158</v>
      </c>
      <c r="AU193" s="149" t="s">
        <v>88</v>
      </c>
      <c r="AV193" s="12" t="s">
        <v>88</v>
      </c>
      <c r="AW193" s="12" t="s">
        <v>34</v>
      </c>
      <c r="AX193" s="12" t="s">
        <v>78</v>
      </c>
      <c r="AY193" s="149" t="s">
        <v>147</v>
      </c>
    </row>
    <row r="194" spans="2:51" s="13" customFormat="1" ht="11.25">
      <c r="B194" s="155"/>
      <c r="D194" s="144" t="s">
        <v>158</v>
      </c>
      <c r="E194" s="156" t="s">
        <v>1</v>
      </c>
      <c r="F194" s="157" t="s">
        <v>160</v>
      </c>
      <c r="H194" s="158">
        <v>6670</v>
      </c>
      <c r="I194" s="159"/>
      <c r="L194" s="155"/>
      <c r="M194" s="168"/>
      <c r="N194" s="169"/>
      <c r="O194" s="169"/>
      <c r="P194" s="169"/>
      <c r="Q194" s="169"/>
      <c r="R194" s="169"/>
      <c r="S194" s="169"/>
      <c r="T194" s="170"/>
      <c r="AT194" s="156" t="s">
        <v>158</v>
      </c>
      <c r="AU194" s="156" t="s">
        <v>88</v>
      </c>
      <c r="AV194" s="13" t="s">
        <v>154</v>
      </c>
      <c r="AW194" s="13" t="s">
        <v>34</v>
      </c>
      <c r="AX194" s="13" t="s">
        <v>86</v>
      </c>
      <c r="AY194" s="156" t="s">
        <v>147</v>
      </c>
    </row>
    <row r="195" spans="2:51" s="1" customFormat="1" ht="6.95" customHeight="1">
      <c r="B195" s="43"/>
      <c r="C195" s="44"/>
      <c r="D195" s="44"/>
      <c r="E195" s="44"/>
      <c r="F195" s="44"/>
      <c r="G195" s="44"/>
      <c r="H195" s="44"/>
      <c r="I195" s="44"/>
      <c r="J195" s="44"/>
      <c r="K195" s="44"/>
      <c r="L195" s="31"/>
    </row>
  </sheetData>
  <sheetProtection algorithmName="SHA-512" hashValue="MT2Qt0FJUgWiOiVmwehz8jOz025iEdJS067Ce8NW7jobcWSHfwaIo59TNzXUoncAoIz97OPWfJqdd8qSKjQNVg==" saltValue="+RQRS6irtJyoVNVZC8SnvMXoKduNUG614DRszyKWr/KZalIdn5cbYh9nbrZvhn17CE5gBCc7bPwuOp93pWpqVA==" spinCount="100000" sheet="1" objects="1" scenarios="1" formatColumns="0" formatRows="0" autoFilter="0"/>
  <autoFilter ref="C118:K194" xr:uid="{00000000-0009-0000-0000-000002000000}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201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AT2" s="16" t="s">
        <v>94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88</v>
      </c>
    </row>
    <row r="4" spans="2:46" ht="24.95" customHeight="1">
      <c r="B4" s="19"/>
      <c r="D4" s="20" t="s">
        <v>119</v>
      </c>
      <c r="L4" s="19"/>
      <c r="M4" s="87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22" t="str">
        <f>'Rekapitulace stavby'!K6</f>
        <v>Skládka TKO Štěpánovice - IV. etapa</v>
      </c>
      <c r="F7" s="223"/>
      <c r="G7" s="223"/>
      <c r="H7" s="223"/>
      <c r="L7" s="19"/>
    </row>
    <row r="8" spans="2:46" s="1" customFormat="1" ht="12" customHeight="1">
      <c r="B8" s="31"/>
      <c r="D8" s="26" t="s">
        <v>120</v>
      </c>
      <c r="L8" s="31"/>
    </row>
    <row r="9" spans="2:46" s="1" customFormat="1" ht="16.5" customHeight="1">
      <c r="B9" s="31"/>
      <c r="E9" s="188" t="s">
        <v>476</v>
      </c>
      <c r="F9" s="224"/>
      <c r="G9" s="224"/>
      <c r="H9" s="224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</v>
      </c>
      <c r="L11" s="31"/>
    </row>
    <row r="12" spans="2:46" s="1" customFormat="1" ht="12" customHeight="1">
      <c r="B12" s="31"/>
      <c r="D12" s="26" t="s">
        <v>22</v>
      </c>
      <c r="F12" s="24" t="s">
        <v>23</v>
      </c>
      <c r="I12" s="26" t="s">
        <v>24</v>
      </c>
      <c r="J12" s="51" t="str">
        <f>'Rekapitulace stavby'!AN8</f>
        <v>25. 7. 2025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26</v>
      </c>
      <c r="I14" s="26" t="s">
        <v>27</v>
      </c>
      <c r="J14" s="24" t="s">
        <v>1</v>
      </c>
      <c r="L14" s="31"/>
    </row>
    <row r="15" spans="2:46" s="1" customFormat="1" ht="18" customHeight="1">
      <c r="B15" s="31"/>
      <c r="E15" s="24" t="s">
        <v>28</v>
      </c>
      <c r="I15" s="26" t="s">
        <v>29</v>
      </c>
      <c r="J15" s="24" t="s">
        <v>1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30</v>
      </c>
      <c r="I17" s="26" t="s">
        <v>27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5" t="str">
        <f>'Rekapitulace stavby'!E14</f>
        <v>Vyplň údaj</v>
      </c>
      <c r="F18" s="194"/>
      <c r="G18" s="194"/>
      <c r="H18" s="194"/>
      <c r="I18" s="26" t="s">
        <v>29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32</v>
      </c>
      <c r="I20" s="26" t="s">
        <v>27</v>
      </c>
      <c r="J20" s="24" t="s">
        <v>1</v>
      </c>
      <c r="L20" s="31"/>
    </row>
    <row r="21" spans="2:12" s="1" customFormat="1" ht="18" customHeight="1">
      <c r="B21" s="31"/>
      <c r="E21" s="24" t="s">
        <v>33</v>
      </c>
      <c r="I21" s="26" t="s">
        <v>29</v>
      </c>
      <c r="J21" s="24" t="s">
        <v>1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35</v>
      </c>
      <c r="I23" s="26" t="s">
        <v>27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29</v>
      </c>
      <c r="J24" s="24" t="str">
        <f>IF('Rekapitulace stavby'!AN20="","",'Rekapitulace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37</v>
      </c>
      <c r="L26" s="31"/>
    </row>
    <row r="27" spans="2:12" s="7" customFormat="1" ht="16.5" customHeight="1">
      <c r="B27" s="88"/>
      <c r="E27" s="199" t="s">
        <v>1</v>
      </c>
      <c r="F27" s="199"/>
      <c r="G27" s="199"/>
      <c r="H27" s="199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38</v>
      </c>
      <c r="J30" s="65">
        <f>ROUND(J122,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40</v>
      </c>
      <c r="I32" s="34" t="s">
        <v>39</v>
      </c>
      <c r="J32" s="34" t="s">
        <v>41</v>
      </c>
      <c r="L32" s="31"/>
    </row>
    <row r="33" spans="2:12" s="1" customFormat="1" ht="14.45" customHeight="1">
      <c r="B33" s="31"/>
      <c r="D33" s="54" t="s">
        <v>42</v>
      </c>
      <c r="E33" s="26" t="s">
        <v>43</v>
      </c>
      <c r="F33" s="90">
        <f>ROUND((SUM(BE122:BE200)),  2)</f>
        <v>0</v>
      </c>
      <c r="I33" s="91">
        <v>0.21</v>
      </c>
      <c r="J33" s="90">
        <f>ROUND(((SUM(BE122:BE200))*I33),  2)</f>
        <v>0</v>
      </c>
      <c r="L33" s="31"/>
    </row>
    <row r="34" spans="2:12" s="1" customFormat="1" ht="14.45" customHeight="1">
      <c r="B34" s="31"/>
      <c r="E34" s="26" t="s">
        <v>44</v>
      </c>
      <c r="F34" s="90">
        <f>ROUND((SUM(BF122:BF200)),  2)</f>
        <v>0</v>
      </c>
      <c r="I34" s="91">
        <v>0.12</v>
      </c>
      <c r="J34" s="90">
        <f>ROUND(((SUM(BF122:BF200))*I34),  2)</f>
        <v>0</v>
      </c>
      <c r="L34" s="31"/>
    </row>
    <row r="35" spans="2:12" s="1" customFormat="1" ht="14.45" hidden="1" customHeight="1">
      <c r="B35" s="31"/>
      <c r="E35" s="26" t="s">
        <v>45</v>
      </c>
      <c r="F35" s="90">
        <f>ROUND((SUM(BG122:BG200)),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46</v>
      </c>
      <c r="F36" s="90">
        <f>ROUND((SUM(BH122:BH200)),  2)</f>
        <v>0</v>
      </c>
      <c r="I36" s="91">
        <v>0.12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47</v>
      </c>
      <c r="F37" s="90">
        <f>ROUND((SUM(BI122:BI200)),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48</v>
      </c>
      <c r="E39" s="56"/>
      <c r="F39" s="56"/>
      <c r="G39" s="94" t="s">
        <v>49</v>
      </c>
      <c r="H39" s="95" t="s">
        <v>50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51</v>
      </c>
      <c r="E50" s="41"/>
      <c r="F50" s="41"/>
      <c r="G50" s="40" t="s">
        <v>52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53</v>
      </c>
      <c r="E61" s="33"/>
      <c r="F61" s="98" t="s">
        <v>54</v>
      </c>
      <c r="G61" s="42" t="s">
        <v>53</v>
      </c>
      <c r="H61" s="33"/>
      <c r="I61" s="33"/>
      <c r="J61" s="99" t="s">
        <v>54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55</v>
      </c>
      <c r="E65" s="41"/>
      <c r="F65" s="41"/>
      <c r="G65" s="40" t="s">
        <v>56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53</v>
      </c>
      <c r="E76" s="33"/>
      <c r="F76" s="98" t="s">
        <v>54</v>
      </c>
      <c r="G76" s="42" t="s">
        <v>53</v>
      </c>
      <c r="H76" s="33"/>
      <c r="I76" s="33"/>
      <c r="J76" s="99" t="s">
        <v>54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122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22" t="str">
        <f>E7</f>
        <v>Skládka TKO Štěpánovice - IV. etapa</v>
      </c>
      <c r="F85" s="223"/>
      <c r="G85" s="223"/>
      <c r="H85" s="223"/>
      <c r="L85" s="31"/>
    </row>
    <row r="86" spans="2:47" s="1" customFormat="1" ht="12" customHeight="1">
      <c r="B86" s="31"/>
      <c r="C86" s="26" t="s">
        <v>120</v>
      </c>
      <c r="L86" s="31"/>
    </row>
    <row r="87" spans="2:47" s="1" customFormat="1" ht="16.5" customHeight="1">
      <c r="B87" s="31"/>
      <c r="E87" s="188" t="str">
        <f>E9</f>
        <v>SO 03 - Těsnění podloží - 1. část</v>
      </c>
      <c r="F87" s="224"/>
      <c r="G87" s="224"/>
      <c r="H87" s="224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22</v>
      </c>
      <c r="F89" s="24" t="str">
        <f>F12</f>
        <v>k. ú. Štěpánovice u Klatov, k. ú. Dehtín</v>
      </c>
      <c r="I89" s="26" t="s">
        <v>24</v>
      </c>
      <c r="J89" s="51" t="str">
        <f>IF(J12="","",J12)</f>
        <v>25. 7. 2025</v>
      </c>
      <c r="L89" s="31"/>
    </row>
    <row r="90" spans="2:47" s="1" customFormat="1" ht="6.95" customHeight="1">
      <c r="B90" s="31"/>
      <c r="L90" s="31"/>
    </row>
    <row r="91" spans="2:47" s="1" customFormat="1" ht="40.15" customHeight="1">
      <c r="B91" s="31"/>
      <c r="C91" s="26" t="s">
        <v>26</v>
      </c>
      <c r="F91" s="24" t="str">
        <f>E15</f>
        <v>Město Klatovy, Nám. Míru 62/I, 339 01 Klatovy</v>
      </c>
      <c r="I91" s="26" t="s">
        <v>32</v>
      </c>
      <c r="J91" s="29" t="str">
        <f>E21</f>
        <v>INTERPROJEKT ODPADY s. r. o., Praha 6</v>
      </c>
      <c r="L91" s="31"/>
    </row>
    <row r="92" spans="2:47" s="1" customFormat="1" ht="15.2" customHeight="1">
      <c r="B92" s="31"/>
      <c r="C92" s="26" t="s">
        <v>30</v>
      </c>
      <c r="F92" s="24" t="str">
        <f>IF(E18="","",E18)</f>
        <v>Vyplň údaj</v>
      </c>
      <c r="I92" s="26" t="s">
        <v>35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123</v>
      </c>
      <c r="D94" s="92"/>
      <c r="E94" s="92"/>
      <c r="F94" s="92"/>
      <c r="G94" s="92"/>
      <c r="H94" s="92"/>
      <c r="I94" s="92"/>
      <c r="J94" s="101" t="s">
        <v>124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125</v>
      </c>
      <c r="J96" s="65">
        <f>J122</f>
        <v>0</v>
      </c>
      <c r="L96" s="31"/>
      <c r="AU96" s="16" t="s">
        <v>126</v>
      </c>
    </row>
    <row r="97" spans="2:12" s="8" customFormat="1" ht="24.95" customHeight="1">
      <c r="B97" s="103"/>
      <c r="D97" s="104" t="s">
        <v>127</v>
      </c>
      <c r="E97" s="105"/>
      <c r="F97" s="105"/>
      <c r="G97" s="105"/>
      <c r="H97" s="105"/>
      <c r="I97" s="105"/>
      <c r="J97" s="106">
        <f>J123</f>
        <v>0</v>
      </c>
      <c r="L97" s="103"/>
    </row>
    <row r="98" spans="2:12" s="9" customFormat="1" ht="19.899999999999999" customHeight="1">
      <c r="B98" s="107"/>
      <c r="D98" s="108" t="s">
        <v>128</v>
      </c>
      <c r="E98" s="109"/>
      <c r="F98" s="109"/>
      <c r="G98" s="109"/>
      <c r="H98" s="109"/>
      <c r="I98" s="109"/>
      <c r="J98" s="110">
        <f>J124</f>
        <v>0</v>
      </c>
      <c r="L98" s="107"/>
    </row>
    <row r="99" spans="2:12" s="9" customFormat="1" ht="19.899999999999999" customHeight="1">
      <c r="B99" s="107"/>
      <c r="D99" s="108" t="s">
        <v>477</v>
      </c>
      <c r="E99" s="109"/>
      <c r="F99" s="109"/>
      <c r="G99" s="109"/>
      <c r="H99" s="109"/>
      <c r="I99" s="109"/>
      <c r="J99" s="110">
        <f>J133</f>
        <v>0</v>
      </c>
      <c r="L99" s="107"/>
    </row>
    <row r="100" spans="2:12" s="9" customFormat="1" ht="19.899999999999999" customHeight="1">
      <c r="B100" s="107"/>
      <c r="D100" s="108" t="s">
        <v>130</v>
      </c>
      <c r="E100" s="109"/>
      <c r="F100" s="109"/>
      <c r="G100" s="109"/>
      <c r="H100" s="109"/>
      <c r="I100" s="109"/>
      <c r="J100" s="110">
        <f>J138</f>
        <v>0</v>
      </c>
      <c r="L100" s="107"/>
    </row>
    <row r="101" spans="2:12" s="8" customFormat="1" ht="24.95" customHeight="1">
      <c r="B101" s="103"/>
      <c r="D101" s="104" t="s">
        <v>478</v>
      </c>
      <c r="E101" s="105"/>
      <c r="F101" s="105"/>
      <c r="G101" s="105"/>
      <c r="H101" s="105"/>
      <c r="I101" s="105"/>
      <c r="J101" s="106">
        <f>J147</f>
        <v>0</v>
      </c>
      <c r="L101" s="103"/>
    </row>
    <row r="102" spans="2:12" s="9" customFormat="1" ht="19.899999999999999" customHeight="1">
      <c r="B102" s="107"/>
      <c r="D102" s="108" t="s">
        <v>479</v>
      </c>
      <c r="E102" s="109"/>
      <c r="F102" s="109"/>
      <c r="G102" s="109"/>
      <c r="H102" s="109"/>
      <c r="I102" s="109"/>
      <c r="J102" s="110">
        <f>J148</f>
        <v>0</v>
      </c>
      <c r="L102" s="107"/>
    </row>
    <row r="103" spans="2:12" s="1" customFormat="1" ht="21.75" customHeight="1">
      <c r="B103" s="31"/>
      <c r="L103" s="31"/>
    </row>
    <row r="104" spans="2:12" s="1" customFormat="1" ht="6.95" customHeight="1">
      <c r="B104" s="43"/>
      <c r="C104" s="44"/>
      <c r="D104" s="44"/>
      <c r="E104" s="44"/>
      <c r="F104" s="44"/>
      <c r="G104" s="44"/>
      <c r="H104" s="44"/>
      <c r="I104" s="44"/>
      <c r="J104" s="44"/>
      <c r="K104" s="44"/>
      <c r="L104" s="31"/>
    </row>
    <row r="108" spans="2:12" s="1" customFormat="1" ht="6.95" customHeight="1">
      <c r="B108" s="45"/>
      <c r="C108" s="46"/>
      <c r="D108" s="46"/>
      <c r="E108" s="46"/>
      <c r="F108" s="46"/>
      <c r="G108" s="46"/>
      <c r="H108" s="46"/>
      <c r="I108" s="46"/>
      <c r="J108" s="46"/>
      <c r="K108" s="46"/>
      <c r="L108" s="31"/>
    </row>
    <row r="109" spans="2:12" s="1" customFormat="1" ht="24.95" customHeight="1">
      <c r="B109" s="31"/>
      <c r="C109" s="20" t="s">
        <v>132</v>
      </c>
      <c r="L109" s="31"/>
    </row>
    <row r="110" spans="2:12" s="1" customFormat="1" ht="6.95" customHeight="1">
      <c r="B110" s="31"/>
      <c r="L110" s="31"/>
    </row>
    <row r="111" spans="2:12" s="1" customFormat="1" ht="12" customHeight="1">
      <c r="B111" s="31"/>
      <c r="C111" s="26" t="s">
        <v>16</v>
      </c>
      <c r="L111" s="31"/>
    </row>
    <row r="112" spans="2:12" s="1" customFormat="1" ht="16.5" customHeight="1">
      <c r="B112" s="31"/>
      <c r="E112" s="222" t="str">
        <f>E7</f>
        <v>Skládka TKO Štěpánovice - IV. etapa</v>
      </c>
      <c r="F112" s="223"/>
      <c r="G112" s="223"/>
      <c r="H112" s="223"/>
      <c r="L112" s="31"/>
    </row>
    <row r="113" spans="2:65" s="1" customFormat="1" ht="12" customHeight="1">
      <c r="B113" s="31"/>
      <c r="C113" s="26" t="s">
        <v>120</v>
      </c>
      <c r="L113" s="31"/>
    </row>
    <row r="114" spans="2:65" s="1" customFormat="1" ht="16.5" customHeight="1">
      <c r="B114" s="31"/>
      <c r="E114" s="188" t="str">
        <f>E9</f>
        <v>SO 03 - Těsnění podloží - 1. část</v>
      </c>
      <c r="F114" s="224"/>
      <c r="G114" s="224"/>
      <c r="H114" s="224"/>
      <c r="L114" s="31"/>
    </row>
    <row r="115" spans="2:65" s="1" customFormat="1" ht="6.95" customHeight="1">
      <c r="B115" s="31"/>
      <c r="L115" s="31"/>
    </row>
    <row r="116" spans="2:65" s="1" customFormat="1" ht="12" customHeight="1">
      <c r="B116" s="31"/>
      <c r="C116" s="26" t="s">
        <v>22</v>
      </c>
      <c r="F116" s="24" t="str">
        <f>F12</f>
        <v>k. ú. Štěpánovice u Klatov, k. ú. Dehtín</v>
      </c>
      <c r="I116" s="26" t="s">
        <v>24</v>
      </c>
      <c r="J116" s="51" t="str">
        <f>IF(J12="","",J12)</f>
        <v>25. 7. 2025</v>
      </c>
      <c r="L116" s="31"/>
    </row>
    <row r="117" spans="2:65" s="1" customFormat="1" ht="6.95" customHeight="1">
      <c r="B117" s="31"/>
      <c r="L117" s="31"/>
    </row>
    <row r="118" spans="2:65" s="1" customFormat="1" ht="40.15" customHeight="1">
      <c r="B118" s="31"/>
      <c r="C118" s="26" t="s">
        <v>26</v>
      </c>
      <c r="F118" s="24" t="str">
        <f>E15</f>
        <v>Město Klatovy, Nám. Míru 62/I, 339 01 Klatovy</v>
      </c>
      <c r="I118" s="26" t="s">
        <v>32</v>
      </c>
      <c r="J118" s="29" t="str">
        <f>E21</f>
        <v>INTERPROJEKT ODPADY s. r. o., Praha 6</v>
      </c>
      <c r="L118" s="31"/>
    </row>
    <row r="119" spans="2:65" s="1" customFormat="1" ht="15.2" customHeight="1">
      <c r="B119" s="31"/>
      <c r="C119" s="26" t="s">
        <v>30</v>
      </c>
      <c r="F119" s="24" t="str">
        <f>IF(E18="","",E18)</f>
        <v>Vyplň údaj</v>
      </c>
      <c r="I119" s="26" t="s">
        <v>35</v>
      </c>
      <c r="J119" s="29" t="str">
        <f>E24</f>
        <v xml:space="preserve"> </v>
      </c>
      <c r="L119" s="31"/>
    </row>
    <row r="120" spans="2:65" s="1" customFormat="1" ht="10.35" customHeight="1">
      <c r="B120" s="31"/>
      <c r="L120" s="31"/>
    </row>
    <row r="121" spans="2:65" s="10" customFormat="1" ht="29.25" customHeight="1">
      <c r="B121" s="111"/>
      <c r="C121" s="112" t="s">
        <v>133</v>
      </c>
      <c r="D121" s="113" t="s">
        <v>63</v>
      </c>
      <c r="E121" s="113" t="s">
        <v>59</v>
      </c>
      <c r="F121" s="113" t="s">
        <v>60</v>
      </c>
      <c r="G121" s="113" t="s">
        <v>134</v>
      </c>
      <c r="H121" s="113" t="s">
        <v>135</v>
      </c>
      <c r="I121" s="113" t="s">
        <v>136</v>
      </c>
      <c r="J121" s="113" t="s">
        <v>124</v>
      </c>
      <c r="K121" s="114" t="s">
        <v>137</v>
      </c>
      <c r="L121" s="111"/>
      <c r="M121" s="58" t="s">
        <v>1</v>
      </c>
      <c r="N121" s="59" t="s">
        <v>42</v>
      </c>
      <c r="O121" s="59" t="s">
        <v>138</v>
      </c>
      <c r="P121" s="59" t="s">
        <v>139</v>
      </c>
      <c r="Q121" s="59" t="s">
        <v>140</v>
      </c>
      <c r="R121" s="59" t="s">
        <v>141</v>
      </c>
      <c r="S121" s="59" t="s">
        <v>142</v>
      </c>
      <c r="T121" s="60" t="s">
        <v>143</v>
      </c>
    </row>
    <row r="122" spans="2:65" s="1" customFormat="1" ht="22.9" customHeight="1">
      <c r="B122" s="31"/>
      <c r="C122" s="63" t="s">
        <v>144</v>
      </c>
      <c r="J122" s="115">
        <f>BK122</f>
        <v>0</v>
      </c>
      <c r="L122" s="31"/>
      <c r="M122" s="61"/>
      <c r="N122" s="52"/>
      <c r="O122" s="52"/>
      <c r="P122" s="116">
        <f>P123+P147</f>
        <v>0</v>
      </c>
      <c r="Q122" s="52"/>
      <c r="R122" s="116">
        <f>R123+R147</f>
        <v>7010.21351658</v>
      </c>
      <c r="S122" s="52"/>
      <c r="T122" s="117">
        <f>T123+T147</f>
        <v>0</v>
      </c>
      <c r="AT122" s="16" t="s">
        <v>77</v>
      </c>
      <c r="AU122" s="16" t="s">
        <v>126</v>
      </c>
      <c r="BK122" s="118">
        <f>BK123+BK147</f>
        <v>0</v>
      </c>
    </row>
    <row r="123" spans="2:65" s="11" customFormat="1" ht="25.9" customHeight="1">
      <c r="B123" s="119"/>
      <c r="D123" s="120" t="s">
        <v>77</v>
      </c>
      <c r="E123" s="121" t="s">
        <v>145</v>
      </c>
      <c r="F123" s="121" t="s">
        <v>146</v>
      </c>
      <c r="I123" s="122"/>
      <c r="J123" s="123">
        <f>BK123</f>
        <v>0</v>
      </c>
      <c r="L123" s="119"/>
      <c r="M123" s="124"/>
      <c r="P123" s="125">
        <f>P124+P133+P138</f>
        <v>0</v>
      </c>
      <c r="R123" s="125">
        <f>R124+R133+R138</f>
        <v>6912.7601999999997</v>
      </c>
      <c r="T123" s="126">
        <f>T124+T133+T138</f>
        <v>0</v>
      </c>
      <c r="AR123" s="120" t="s">
        <v>86</v>
      </c>
      <c r="AT123" s="127" t="s">
        <v>77</v>
      </c>
      <c r="AU123" s="127" t="s">
        <v>78</v>
      </c>
      <c r="AY123" s="120" t="s">
        <v>147</v>
      </c>
      <c r="BK123" s="128">
        <f>BK124+BK133+BK138</f>
        <v>0</v>
      </c>
    </row>
    <row r="124" spans="2:65" s="11" customFormat="1" ht="22.9" customHeight="1">
      <c r="B124" s="119"/>
      <c r="D124" s="120" t="s">
        <v>77</v>
      </c>
      <c r="E124" s="129" t="s">
        <v>86</v>
      </c>
      <c r="F124" s="129" t="s">
        <v>148</v>
      </c>
      <c r="I124" s="122"/>
      <c r="J124" s="130">
        <f>BK124</f>
        <v>0</v>
      </c>
      <c r="L124" s="119"/>
      <c r="M124" s="124"/>
      <c r="P124" s="125">
        <f>SUM(P125:P132)</f>
        <v>0</v>
      </c>
      <c r="R124" s="125">
        <f>SUM(R125:R132)</f>
        <v>0</v>
      </c>
      <c r="T124" s="126">
        <f>SUM(T125:T132)</f>
        <v>0</v>
      </c>
      <c r="AR124" s="120" t="s">
        <v>86</v>
      </c>
      <c r="AT124" s="127" t="s">
        <v>77</v>
      </c>
      <c r="AU124" s="127" t="s">
        <v>86</v>
      </c>
      <c r="AY124" s="120" t="s">
        <v>147</v>
      </c>
      <c r="BK124" s="128">
        <f>SUM(BK125:BK132)</f>
        <v>0</v>
      </c>
    </row>
    <row r="125" spans="2:65" s="1" customFormat="1" ht="33" customHeight="1">
      <c r="B125" s="31"/>
      <c r="C125" s="131" t="s">
        <v>86</v>
      </c>
      <c r="D125" s="131" t="s">
        <v>149</v>
      </c>
      <c r="E125" s="132" t="s">
        <v>480</v>
      </c>
      <c r="F125" s="133" t="s">
        <v>481</v>
      </c>
      <c r="G125" s="134" t="s">
        <v>224</v>
      </c>
      <c r="H125" s="135">
        <v>115.2</v>
      </c>
      <c r="I125" s="136"/>
      <c r="J125" s="137">
        <f>ROUND(I125*H125,2)</f>
        <v>0</v>
      </c>
      <c r="K125" s="133" t="s">
        <v>153</v>
      </c>
      <c r="L125" s="31"/>
      <c r="M125" s="138" t="s">
        <v>1</v>
      </c>
      <c r="N125" s="139" t="s">
        <v>43</v>
      </c>
      <c r="P125" s="140">
        <f>O125*H125</f>
        <v>0</v>
      </c>
      <c r="Q125" s="140">
        <v>0</v>
      </c>
      <c r="R125" s="140">
        <f>Q125*H125</f>
        <v>0</v>
      </c>
      <c r="S125" s="140">
        <v>0</v>
      </c>
      <c r="T125" s="141">
        <f>S125*H125</f>
        <v>0</v>
      </c>
      <c r="AR125" s="142" t="s">
        <v>154</v>
      </c>
      <c r="AT125" s="142" t="s">
        <v>149</v>
      </c>
      <c r="AU125" s="142" t="s">
        <v>88</v>
      </c>
      <c r="AY125" s="16" t="s">
        <v>147</v>
      </c>
      <c r="BE125" s="143">
        <f>IF(N125="základní",J125,0)</f>
        <v>0</v>
      </c>
      <c r="BF125" s="143">
        <f>IF(N125="snížená",J125,0)</f>
        <v>0</v>
      </c>
      <c r="BG125" s="143">
        <f>IF(N125="zákl. přenesená",J125,0)</f>
        <v>0</v>
      </c>
      <c r="BH125" s="143">
        <f>IF(N125="sníž. přenesená",J125,0)</f>
        <v>0</v>
      </c>
      <c r="BI125" s="143">
        <f>IF(N125="nulová",J125,0)</f>
        <v>0</v>
      </c>
      <c r="BJ125" s="16" t="s">
        <v>86</v>
      </c>
      <c r="BK125" s="143">
        <f>ROUND(I125*H125,2)</f>
        <v>0</v>
      </c>
      <c r="BL125" s="16" t="s">
        <v>154</v>
      </c>
      <c r="BM125" s="142" t="s">
        <v>482</v>
      </c>
    </row>
    <row r="126" spans="2:65" s="1" customFormat="1" ht="29.25">
      <c r="B126" s="31"/>
      <c r="D126" s="144" t="s">
        <v>156</v>
      </c>
      <c r="F126" s="145" t="s">
        <v>483</v>
      </c>
      <c r="I126" s="146"/>
      <c r="L126" s="31"/>
      <c r="M126" s="147"/>
      <c r="T126" s="55"/>
      <c r="AT126" s="16" t="s">
        <v>156</v>
      </c>
      <c r="AU126" s="16" t="s">
        <v>88</v>
      </c>
    </row>
    <row r="127" spans="2:65" s="12" customFormat="1" ht="11.25">
      <c r="B127" s="148"/>
      <c r="D127" s="144" t="s">
        <v>158</v>
      </c>
      <c r="E127" s="149" t="s">
        <v>1</v>
      </c>
      <c r="F127" s="150" t="s">
        <v>484</v>
      </c>
      <c r="H127" s="151">
        <v>115.2</v>
      </c>
      <c r="I127" s="152"/>
      <c r="L127" s="148"/>
      <c r="M127" s="153"/>
      <c r="T127" s="154"/>
      <c r="AT127" s="149" t="s">
        <v>158</v>
      </c>
      <c r="AU127" s="149" t="s">
        <v>88</v>
      </c>
      <c r="AV127" s="12" t="s">
        <v>88</v>
      </c>
      <c r="AW127" s="12" t="s">
        <v>34</v>
      </c>
      <c r="AX127" s="12" t="s">
        <v>78</v>
      </c>
      <c r="AY127" s="149" t="s">
        <v>147</v>
      </c>
    </row>
    <row r="128" spans="2:65" s="13" customFormat="1" ht="11.25">
      <c r="B128" s="155"/>
      <c r="D128" s="144" t="s">
        <v>158</v>
      </c>
      <c r="E128" s="156" t="s">
        <v>1</v>
      </c>
      <c r="F128" s="157" t="s">
        <v>160</v>
      </c>
      <c r="H128" s="158">
        <v>115.2</v>
      </c>
      <c r="I128" s="159"/>
      <c r="L128" s="155"/>
      <c r="M128" s="160"/>
      <c r="T128" s="161"/>
      <c r="AT128" s="156" t="s">
        <v>158</v>
      </c>
      <c r="AU128" s="156" t="s">
        <v>88</v>
      </c>
      <c r="AV128" s="13" t="s">
        <v>154</v>
      </c>
      <c r="AW128" s="13" t="s">
        <v>34</v>
      </c>
      <c r="AX128" s="13" t="s">
        <v>86</v>
      </c>
      <c r="AY128" s="156" t="s">
        <v>147</v>
      </c>
    </row>
    <row r="129" spans="2:65" s="1" customFormat="1" ht="24.2" customHeight="1">
      <c r="B129" s="31"/>
      <c r="C129" s="131" t="s">
        <v>88</v>
      </c>
      <c r="D129" s="131" t="s">
        <v>149</v>
      </c>
      <c r="E129" s="132" t="s">
        <v>439</v>
      </c>
      <c r="F129" s="133" t="s">
        <v>440</v>
      </c>
      <c r="G129" s="134" t="s">
        <v>224</v>
      </c>
      <c r="H129" s="135">
        <v>115.2</v>
      </c>
      <c r="I129" s="136"/>
      <c r="J129" s="137">
        <f>ROUND(I129*H129,2)</f>
        <v>0</v>
      </c>
      <c r="K129" s="133" t="s">
        <v>153</v>
      </c>
      <c r="L129" s="31"/>
      <c r="M129" s="138" t="s">
        <v>1</v>
      </c>
      <c r="N129" s="139" t="s">
        <v>43</v>
      </c>
      <c r="P129" s="140">
        <f>O129*H129</f>
        <v>0</v>
      </c>
      <c r="Q129" s="140">
        <v>0</v>
      </c>
      <c r="R129" s="140">
        <f>Q129*H129</f>
        <v>0</v>
      </c>
      <c r="S129" s="140">
        <v>0</v>
      </c>
      <c r="T129" s="141">
        <f>S129*H129</f>
        <v>0</v>
      </c>
      <c r="AR129" s="142" t="s">
        <v>154</v>
      </c>
      <c r="AT129" s="142" t="s">
        <v>149</v>
      </c>
      <c r="AU129" s="142" t="s">
        <v>88</v>
      </c>
      <c r="AY129" s="16" t="s">
        <v>147</v>
      </c>
      <c r="BE129" s="143">
        <f>IF(N129="základní",J129,0)</f>
        <v>0</v>
      </c>
      <c r="BF129" s="143">
        <f>IF(N129="snížená",J129,0)</f>
        <v>0</v>
      </c>
      <c r="BG129" s="143">
        <f>IF(N129="zákl. přenesená",J129,0)</f>
        <v>0</v>
      </c>
      <c r="BH129" s="143">
        <f>IF(N129="sníž. přenesená",J129,0)</f>
        <v>0</v>
      </c>
      <c r="BI129" s="143">
        <f>IF(N129="nulová",J129,0)</f>
        <v>0</v>
      </c>
      <c r="BJ129" s="16" t="s">
        <v>86</v>
      </c>
      <c r="BK129" s="143">
        <f>ROUND(I129*H129,2)</f>
        <v>0</v>
      </c>
      <c r="BL129" s="16" t="s">
        <v>154</v>
      </c>
      <c r="BM129" s="142" t="s">
        <v>485</v>
      </c>
    </row>
    <row r="130" spans="2:65" s="1" customFormat="1" ht="29.25">
      <c r="B130" s="31"/>
      <c r="D130" s="144" t="s">
        <v>156</v>
      </c>
      <c r="F130" s="145" t="s">
        <v>442</v>
      </c>
      <c r="I130" s="146"/>
      <c r="L130" s="31"/>
      <c r="M130" s="147"/>
      <c r="T130" s="55"/>
      <c r="AT130" s="16" t="s">
        <v>156</v>
      </c>
      <c r="AU130" s="16" t="s">
        <v>88</v>
      </c>
    </row>
    <row r="131" spans="2:65" s="12" customFormat="1" ht="11.25">
      <c r="B131" s="148"/>
      <c r="D131" s="144" t="s">
        <v>158</v>
      </c>
      <c r="E131" s="149" t="s">
        <v>1</v>
      </c>
      <c r="F131" s="150" t="s">
        <v>484</v>
      </c>
      <c r="H131" s="151">
        <v>115.2</v>
      </c>
      <c r="I131" s="152"/>
      <c r="L131" s="148"/>
      <c r="M131" s="153"/>
      <c r="T131" s="154"/>
      <c r="AT131" s="149" t="s">
        <v>158</v>
      </c>
      <c r="AU131" s="149" t="s">
        <v>88</v>
      </c>
      <c r="AV131" s="12" t="s">
        <v>88</v>
      </c>
      <c r="AW131" s="12" t="s">
        <v>34</v>
      </c>
      <c r="AX131" s="12" t="s">
        <v>78</v>
      </c>
      <c r="AY131" s="149" t="s">
        <v>147</v>
      </c>
    </row>
    <row r="132" spans="2:65" s="13" customFormat="1" ht="11.25">
      <c r="B132" s="155"/>
      <c r="D132" s="144" t="s">
        <v>158</v>
      </c>
      <c r="E132" s="156" t="s">
        <v>1</v>
      </c>
      <c r="F132" s="157" t="s">
        <v>160</v>
      </c>
      <c r="H132" s="158">
        <v>115.2</v>
      </c>
      <c r="I132" s="159"/>
      <c r="L132" s="155"/>
      <c r="M132" s="160"/>
      <c r="T132" s="161"/>
      <c r="AT132" s="156" t="s">
        <v>158</v>
      </c>
      <c r="AU132" s="156" t="s">
        <v>88</v>
      </c>
      <c r="AV132" s="13" t="s">
        <v>154</v>
      </c>
      <c r="AW132" s="13" t="s">
        <v>34</v>
      </c>
      <c r="AX132" s="13" t="s">
        <v>86</v>
      </c>
      <c r="AY132" s="156" t="s">
        <v>147</v>
      </c>
    </row>
    <row r="133" spans="2:65" s="11" customFormat="1" ht="22.9" customHeight="1">
      <c r="B133" s="119"/>
      <c r="D133" s="120" t="s">
        <v>77</v>
      </c>
      <c r="E133" s="129" t="s">
        <v>154</v>
      </c>
      <c r="F133" s="129" t="s">
        <v>486</v>
      </c>
      <c r="I133" s="122"/>
      <c r="J133" s="130">
        <f>BK133</f>
        <v>0</v>
      </c>
      <c r="L133" s="119"/>
      <c r="M133" s="124"/>
      <c r="P133" s="125">
        <f>SUM(P134:P137)</f>
        <v>0</v>
      </c>
      <c r="R133" s="125">
        <f>SUM(R134:R137)</f>
        <v>6901.2749999999996</v>
      </c>
      <c r="T133" s="126">
        <f>SUM(T134:T137)</f>
        <v>0</v>
      </c>
      <c r="AR133" s="120" t="s">
        <v>86</v>
      </c>
      <c r="AT133" s="127" t="s">
        <v>77</v>
      </c>
      <c r="AU133" s="127" t="s">
        <v>86</v>
      </c>
      <c r="AY133" s="120" t="s">
        <v>147</v>
      </c>
      <c r="BK133" s="128">
        <f>SUM(BK134:BK137)</f>
        <v>0</v>
      </c>
    </row>
    <row r="134" spans="2:65" s="1" customFormat="1" ht="24.2" customHeight="1">
      <c r="B134" s="31"/>
      <c r="C134" s="131" t="s">
        <v>166</v>
      </c>
      <c r="D134" s="131" t="s">
        <v>149</v>
      </c>
      <c r="E134" s="132" t="s">
        <v>487</v>
      </c>
      <c r="F134" s="133" t="s">
        <v>488</v>
      </c>
      <c r="G134" s="134" t="s">
        <v>224</v>
      </c>
      <c r="H134" s="135">
        <v>3306</v>
      </c>
      <c r="I134" s="136"/>
      <c r="J134" s="137">
        <f>ROUND(I134*H134,2)</f>
        <v>0</v>
      </c>
      <c r="K134" s="133" t="s">
        <v>153</v>
      </c>
      <c r="L134" s="31"/>
      <c r="M134" s="138" t="s">
        <v>1</v>
      </c>
      <c r="N134" s="139" t="s">
        <v>43</v>
      </c>
      <c r="P134" s="140">
        <f>O134*H134</f>
        <v>0</v>
      </c>
      <c r="Q134" s="140">
        <v>2.0874999999999999</v>
      </c>
      <c r="R134" s="140">
        <f>Q134*H134</f>
        <v>6901.2749999999996</v>
      </c>
      <c r="S134" s="140">
        <v>0</v>
      </c>
      <c r="T134" s="141">
        <f>S134*H134</f>
        <v>0</v>
      </c>
      <c r="AR134" s="142" t="s">
        <v>154</v>
      </c>
      <c r="AT134" s="142" t="s">
        <v>149</v>
      </c>
      <c r="AU134" s="142" t="s">
        <v>88</v>
      </c>
      <c r="AY134" s="16" t="s">
        <v>147</v>
      </c>
      <c r="BE134" s="143">
        <f>IF(N134="základní",J134,0)</f>
        <v>0</v>
      </c>
      <c r="BF134" s="143">
        <f>IF(N134="snížená",J134,0)</f>
        <v>0</v>
      </c>
      <c r="BG134" s="143">
        <f>IF(N134="zákl. přenesená",J134,0)</f>
        <v>0</v>
      </c>
      <c r="BH134" s="143">
        <f>IF(N134="sníž. přenesená",J134,0)</f>
        <v>0</v>
      </c>
      <c r="BI134" s="143">
        <f>IF(N134="nulová",J134,0)</f>
        <v>0</v>
      </c>
      <c r="BJ134" s="16" t="s">
        <v>86</v>
      </c>
      <c r="BK134" s="143">
        <f>ROUND(I134*H134,2)</f>
        <v>0</v>
      </c>
      <c r="BL134" s="16" t="s">
        <v>154</v>
      </c>
      <c r="BM134" s="142" t="s">
        <v>489</v>
      </c>
    </row>
    <row r="135" spans="2:65" s="1" customFormat="1" ht="19.5">
      <c r="B135" s="31"/>
      <c r="D135" s="144" t="s">
        <v>156</v>
      </c>
      <c r="F135" s="145" t="s">
        <v>490</v>
      </c>
      <c r="I135" s="146"/>
      <c r="L135" s="31"/>
      <c r="M135" s="147"/>
      <c r="T135" s="55"/>
      <c r="AT135" s="16" t="s">
        <v>156</v>
      </c>
      <c r="AU135" s="16" t="s">
        <v>88</v>
      </c>
    </row>
    <row r="136" spans="2:65" s="12" customFormat="1" ht="11.25">
      <c r="B136" s="148"/>
      <c r="D136" s="144" t="s">
        <v>158</v>
      </c>
      <c r="E136" s="149" t="s">
        <v>1</v>
      </c>
      <c r="F136" s="150" t="s">
        <v>491</v>
      </c>
      <c r="H136" s="151">
        <v>3306</v>
      </c>
      <c r="I136" s="152"/>
      <c r="L136" s="148"/>
      <c r="M136" s="153"/>
      <c r="T136" s="154"/>
      <c r="AT136" s="149" t="s">
        <v>158</v>
      </c>
      <c r="AU136" s="149" t="s">
        <v>88</v>
      </c>
      <c r="AV136" s="12" t="s">
        <v>88</v>
      </c>
      <c r="AW136" s="12" t="s">
        <v>34</v>
      </c>
      <c r="AX136" s="12" t="s">
        <v>78</v>
      </c>
      <c r="AY136" s="149" t="s">
        <v>147</v>
      </c>
    </row>
    <row r="137" spans="2:65" s="13" customFormat="1" ht="11.25">
      <c r="B137" s="155"/>
      <c r="D137" s="144" t="s">
        <v>158</v>
      </c>
      <c r="E137" s="156" t="s">
        <v>1</v>
      </c>
      <c r="F137" s="157" t="s">
        <v>160</v>
      </c>
      <c r="H137" s="158">
        <v>3306</v>
      </c>
      <c r="I137" s="159"/>
      <c r="L137" s="155"/>
      <c r="M137" s="160"/>
      <c r="T137" s="161"/>
      <c r="AT137" s="156" t="s">
        <v>158</v>
      </c>
      <c r="AU137" s="156" t="s">
        <v>88</v>
      </c>
      <c r="AV137" s="13" t="s">
        <v>154</v>
      </c>
      <c r="AW137" s="13" t="s">
        <v>34</v>
      </c>
      <c r="AX137" s="13" t="s">
        <v>86</v>
      </c>
      <c r="AY137" s="156" t="s">
        <v>147</v>
      </c>
    </row>
    <row r="138" spans="2:65" s="11" customFormat="1" ht="22.9" customHeight="1">
      <c r="B138" s="119"/>
      <c r="D138" s="120" t="s">
        <v>77</v>
      </c>
      <c r="E138" s="129" t="s">
        <v>204</v>
      </c>
      <c r="F138" s="129" t="s">
        <v>331</v>
      </c>
      <c r="I138" s="122"/>
      <c r="J138" s="130">
        <f>BK138</f>
        <v>0</v>
      </c>
      <c r="L138" s="119"/>
      <c r="M138" s="124"/>
      <c r="P138" s="125">
        <f>SUM(P139:P146)</f>
        <v>0</v>
      </c>
      <c r="R138" s="125">
        <f>SUM(R139:R146)</f>
        <v>11.485200000000001</v>
      </c>
      <c r="T138" s="126">
        <f>SUM(T139:T146)</f>
        <v>0</v>
      </c>
      <c r="AR138" s="120" t="s">
        <v>86</v>
      </c>
      <c r="AT138" s="127" t="s">
        <v>77</v>
      </c>
      <c r="AU138" s="127" t="s">
        <v>86</v>
      </c>
      <c r="AY138" s="120" t="s">
        <v>147</v>
      </c>
      <c r="BK138" s="128">
        <f>SUM(BK139:BK146)</f>
        <v>0</v>
      </c>
    </row>
    <row r="139" spans="2:65" s="1" customFormat="1" ht="24.2" customHeight="1">
      <c r="B139" s="31"/>
      <c r="C139" s="131" t="s">
        <v>154</v>
      </c>
      <c r="D139" s="131" t="s">
        <v>149</v>
      </c>
      <c r="E139" s="132" t="s">
        <v>492</v>
      </c>
      <c r="F139" s="133" t="s">
        <v>472</v>
      </c>
      <c r="G139" s="134" t="s">
        <v>152</v>
      </c>
      <c r="H139" s="135">
        <v>11260</v>
      </c>
      <c r="I139" s="136"/>
      <c r="J139" s="137">
        <f>ROUND(I139*H139,2)</f>
        <v>0</v>
      </c>
      <c r="K139" s="133" t="s">
        <v>153</v>
      </c>
      <c r="L139" s="31"/>
      <c r="M139" s="138" t="s">
        <v>1</v>
      </c>
      <c r="N139" s="139" t="s">
        <v>43</v>
      </c>
      <c r="P139" s="140">
        <f>O139*H139</f>
        <v>0</v>
      </c>
      <c r="Q139" s="140">
        <v>1.0200000000000001E-3</v>
      </c>
      <c r="R139" s="140">
        <f>Q139*H139</f>
        <v>11.485200000000001</v>
      </c>
      <c r="S139" s="140">
        <v>0</v>
      </c>
      <c r="T139" s="141">
        <f>S139*H139</f>
        <v>0</v>
      </c>
      <c r="AR139" s="142" t="s">
        <v>154</v>
      </c>
      <c r="AT139" s="142" t="s">
        <v>149</v>
      </c>
      <c r="AU139" s="142" t="s">
        <v>88</v>
      </c>
      <c r="AY139" s="16" t="s">
        <v>147</v>
      </c>
      <c r="BE139" s="143">
        <f>IF(N139="základní",J139,0)</f>
        <v>0</v>
      </c>
      <c r="BF139" s="143">
        <f>IF(N139="snížená",J139,0)</f>
        <v>0</v>
      </c>
      <c r="BG139" s="143">
        <f>IF(N139="zákl. přenesená",J139,0)</f>
        <v>0</v>
      </c>
      <c r="BH139" s="143">
        <f>IF(N139="sníž. přenesená",J139,0)</f>
        <v>0</v>
      </c>
      <c r="BI139" s="143">
        <f>IF(N139="nulová",J139,0)</f>
        <v>0</v>
      </c>
      <c r="BJ139" s="16" t="s">
        <v>86</v>
      </c>
      <c r="BK139" s="143">
        <f>ROUND(I139*H139,2)</f>
        <v>0</v>
      </c>
      <c r="BL139" s="16" t="s">
        <v>154</v>
      </c>
      <c r="BM139" s="142" t="s">
        <v>493</v>
      </c>
    </row>
    <row r="140" spans="2:65" s="1" customFormat="1" ht="19.5">
      <c r="B140" s="31"/>
      <c r="D140" s="144" t="s">
        <v>156</v>
      </c>
      <c r="F140" s="145" t="s">
        <v>474</v>
      </c>
      <c r="I140" s="146"/>
      <c r="L140" s="31"/>
      <c r="M140" s="147"/>
      <c r="T140" s="55"/>
      <c r="AT140" s="16" t="s">
        <v>156</v>
      </c>
      <c r="AU140" s="16" t="s">
        <v>88</v>
      </c>
    </row>
    <row r="141" spans="2:65" s="12" customFormat="1" ht="11.25">
      <c r="B141" s="148"/>
      <c r="D141" s="144" t="s">
        <v>158</v>
      </c>
      <c r="E141" s="149" t="s">
        <v>1</v>
      </c>
      <c r="F141" s="150" t="s">
        <v>494</v>
      </c>
      <c r="H141" s="151">
        <v>8500</v>
      </c>
      <c r="I141" s="152"/>
      <c r="L141" s="148"/>
      <c r="M141" s="153"/>
      <c r="T141" s="154"/>
      <c r="AT141" s="149" t="s">
        <v>158</v>
      </c>
      <c r="AU141" s="149" t="s">
        <v>88</v>
      </c>
      <c r="AV141" s="12" t="s">
        <v>88</v>
      </c>
      <c r="AW141" s="12" t="s">
        <v>34</v>
      </c>
      <c r="AX141" s="12" t="s">
        <v>78</v>
      </c>
      <c r="AY141" s="149" t="s">
        <v>147</v>
      </c>
    </row>
    <row r="142" spans="2:65" s="12" customFormat="1" ht="11.25">
      <c r="B142" s="148"/>
      <c r="D142" s="144" t="s">
        <v>158</v>
      </c>
      <c r="E142" s="149" t="s">
        <v>1</v>
      </c>
      <c r="F142" s="150" t="s">
        <v>495</v>
      </c>
      <c r="H142" s="151">
        <v>2520</v>
      </c>
      <c r="I142" s="152"/>
      <c r="L142" s="148"/>
      <c r="M142" s="153"/>
      <c r="T142" s="154"/>
      <c r="AT142" s="149" t="s">
        <v>158</v>
      </c>
      <c r="AU142" s="149" t="s">
        <v>88</v>
      </c>
      <c r="AV142" s="12" t="s">
        <v>88</v>
      </c>
      <c r="AW142" s="12" t="s">
        <v>34</v>
      </c>
      <c r="AX142" s="12" t="s">
        <v>78</v>
      </c>
      <c r="AY142" s="149" t="s">
        <v>147</v>
      </c>
    </row>
    <row r="143" spans="2:65" s="12" customFormat="1" ht="11.25">
      <c r="B143" s="148"/>
      <c r="D143" s="144" t="s">
        <v>158</v>
      </c>
      <c r="E143" s="149" t="s">
        <v>1</v>
      </c>
      <c r="F143" s="150" t="s">
        <v>496</v>
      </c>
      <c r="H143" s="151">
        <v>240</v>
      </c>
      <c r="I143" s="152"/>
      <c r="L143" s="148"/>
      <c r="M143" s="153"/>
      <c r="T143" s="154"/>
      <c r="AT143" s="149" t="s">
        <v>158</v>
      </c>
      <c r="AU143" s="149" t="s">
        <v>88</v>
      </c>
      <c r="AV143" s="12" t="s">
        <v>88</v>
      </c>
      <c r="AW143" s="12" t="s">
        <v>34</v>
      </c>
      <c r="AX143" s="12" t="s">
        <v>78</v>
      </c>
      <c r="AY143" s="149" t="s">
        <v>147</v>
      </c>
    </row>
    <row r="144" spans="2:65" s="14" customFormat="1" ht="22.5">
      <c r="B144" s="162"/>
      <c r="D144" s="144" t="s">
        <v>158</v>
      </c>
      <c r="E144" s="163" t="s">
        <v>1</v>
      </c>
      <c r="F144" s="164" t="s">
        <v>497</v>
      </c>
      <c r="H144" s="163" t="s">
        <v>1</v>
      </c>
      <c r="I144" s="165"/>
      <c r="L144" s="162"/>
      <c r="M144" s="166"/>
      <c r="T144" s="167"/>
      <c r="AT144" s="163" t="s">
        <v>158</v>
      </c>
      <c r="AU144" s="163" t="s">
        <v>88</v>
      </c>
      <c r="AV144" s="14" t="s">
        <v>86</v>
      </c>
      <c r="AW144" s="14" t="s">
        <v>34</v>
      </c>
      <c r="AX144" s="14" t="s">
        <v>78</v>
      </c>
      <c r="AY144" s="163" t="s">
        <v>147</v>
      </c>
    </row>
    <row r="145" spans="2:65" s="14" customFormat="1" ht="22.5">
      <c r="B145" s="162"/>
      <c r="D145" s="144" t="s">
        <v>158</v>
      </c>
      <c r="E145" s="163" t="s">
        <v>1</v>
      </c>
      <c r="F145" s="164" t="s">
        <v>498</v>
      </c>
      <c r="H145" s="163" t="s">
        <v>1</v>
      </c>
      <c r="I145" s="165"/>
      <c r="L145" s="162"/>
      <c r="M145" s="166"/>
      <c r="T145" s="167"/>
      <c r="AT145" s="163" t="s">
        <v>158</v>
      </c>
      <c r="AU145" s="163" t="s">
        <v>88</v>
      </c>
      <c r="AV145" s="14" t="s">
        <v>86</v>
      </c>
      <c r="AW145" s="14" t="s">
        <v>34</v>
      </c>
      <c r="AX145" s="14" t="s">
        <v>78</v>
      </c>
      <c r="AY145" s="163" t="s">
        <v>147</v>
      </c>
    </row>
    <row r="146" spans="2:65" s="13" customFormat="1" ht="11.25">
      <c r="B146" s="155"/>
      <c r="D146" s="144" t="s">
        <v>158</v>
      </c>
      <c r="E146" s="156" t="s">
        <v>1</v>
      </c>
      <c r="F146" s="157" t="s">
        <v>160</v>
      </c>
      <c r="H146" s="158">
        <v>11260</v>
      </c>
      <c r="I146" s="159"/>
      <c r="L146" s="155"/>
      <c r="M146" s="160"/>
      <c r="T146" s="161"/>
      <c r="AT146" s="156" t="s">
        <v>158</v>
      </c>
      <c r="AU146" s="156" t="s">
        <v>88</v>
      </c>
      <c r="AV146" s="13" t="s">
        <v>154</v>
      </c>
      <c r="AW146" s="13" t="s">
        <v>34</v>
      </c>
      <c r="AX146" s="13" t="s">
        <v>86</v>
      </c>
      <c r="AY146" s="156" t="s">
        <v>147</v>
      </c>
    </row>
    <row r="147" spans="2:65" s="11" customFormat="1" ht="25.9" customHeight="1">
      <c r="B147" s="119"/>
      <c r="D147" s="120" t="s">
        <v>77</v>
      </c>
      <c r="E147" s="121" t="s">
        <v>499</v>
      </c>
      <c r="F147" s="121" t="s">
        <v>500</v>
      </c>
      <c r="I147" s="122"/>
      <c r="J147" s="123">
        <f>BK147</f>
        <v>0</v>
      </c>
      <c r="L147" s="119"/>
      <c r="M147" s="124"/>
      <c r="P147" s="125">
        <f>P148</f>
        <v>0</v>
      </c>
      <c r="R147" s="125">
        <f>R148</f>
        <v>97.453316580000006</v>
      </c>
      <c r="T147" s="126">
        <f>T148</f>
        <v>0</v>
      </c>
      <c r="AR147" s="120" t="s">
        <v>88</v>
      </c>
      <c r="AT147" s="127" t="s">
        <v>77</v>
      </c>
      <c r="AU147" s="127" t="s">
        <v>78</v>
      </c>
      <c r="AY147" s="120" t="s">
        <v>147</v>
      </c>
      <c r="BK147" s="128">
        <f>BK148</f>
        <v>0</v>
      </c>
    </row>
    <row r="148" spans="2:65" s="11" customFormat="1" ht="22.9" customHeight="1">
      <c r="B148" s="119"/>
      <c r="D148" s="120" t="s">
        <v>77</v>
      </c>
      <c r="E148" s="129" t="s">
        <v>501</v>
      </c>
      <c r="F148" s="129" t="s">
        <v>502</v>
      </c>
      <c r="I148" s="122"/>
      <c r="J148" s="130">
        <f>BK148</f>
        <v>0</v>
      </c>
      <c r="L148" s="119"/>
      <c r="M148" s="124"/>
      <c r="P148" s="125">
        <f>SUM(P149:P200)</f>
        <v>0</v>
      </c>
      <c r="R148" s="125">
        <f>SUM(R149:R200)</f>
        <v>97.453316580000006</v>
      </c>
      <c r="T148" s="126">
        <f>SUM(T149:T200)</f>
        <v>0</v>
      </c>
      <c r="AR148" s="120" t="s">
        <v>88</v>
      </c>
      <c r="AT148" s="127" t="s">
        <v>77</v>
      </c>
      <c r="AU148" s="127" t="s">
        <v>86</v>
      </c>
      <c r="AY148" s="120" t="s">
        <v>147</v>
      </c>
      <c r="BK148" s="128">
        <f>SUM(BK149:BK200)</f>
        <v>0</v>
      </c>
    </row>
    <row r="149" spans="2:65" s="1" customFormat="1" ht="24.2" customHeight="1">
      <c r="B149" s="31"/>
      <c r="C149" s="131" t="s">
        <v>178</v>
      </c>
      <c r="D149" s="131" t="s">
        <v>149</v>
      </c>
      <c r="E149" s="132" t="s">
        <v>503</v>
      </c>
      <c r="F149" s="133" t="s">
        <v>504</v>
      </c>
      <c r="G149" s="134" t="s">
        <v>152</v>
      </c>
      <c r="H149" s="135">
        <v>8500</v>
      </c>
      <c r="I149" s="136"/>
      <c r="J149" s="137">
        <f>ROUND(I149*H149,2)</f>
        <v>0</v>
      </c>
      <c r="K149" s="133" t="s">
        <v>153</v>
      </c>
      <c r="L149" s="31"/>
      <c r="M149" s="138" t="s">
        <v>1</v>
      </c>
      <c r="N149" s="139" t="s">
        <v>43</v>
      </c>
      <c r="P149" s="140">
        <f>O149*H149</f>
        <v>0</v>
      </c>
      <c r="Q149" s="140">
        <v>1.4999999999999999E-4</v>
      </c>
      <c r="R149" s="140">
        <f>Q149*H149</f>
        <v>1.2749999999999999</v>
      </c>
      <c r="S149" s="140">
        <v>0</v>
      </c>
      <c r="T149" s="141">
        <f>S149*H149</f>
        <v>0</v>
      </c>
      <c r="AR149" s="142" t="s">
        <v>249</v>
      </c>
      <c r="AT149" s="142" t="s">
        <v>149</v>
      </c>
      <c r="AU149" s="142" t="s">
        <v>88</v>
      </c>
      <c r="AY149" s="16" t="s">
        <v>147</v>
      </c>
      <c r="BE149" s="143">
        <f>IF(N149="základní",J149,0)</f>
        <v>0</v>
      </c>
      <c r="BF149" s="143">
        <f>IF(N149="snížená",J149,0)</f>
        <v>0</v>
      </c>
      <c r="BG149" s="143">
        <f>IF(N149="zákl. přenesená",J149,0)</f>
        <v>0</v>
      </c>
      <c r="BH149" s="143">
        <f>IF(N149="sníž. přenesená",J149,0)</f>
        <v>0</v>
      </c>
      <c r="BI149" s="143">
        <f>IF(N149="nulová",J149,0)</f>
        <v>0</v>
      </c>
      <c r="BJ149" s="16" t="s">
        <v>86</v>
      </c>
      <c r="BK149" s="143">
        <f>ROUND(I149*H149,2)</f>
        <v>0</v>
      </c>
      <c r="BL149" s="16" t="s">
        <v>249</v>
      </c>
      <c r="BM149" s="142" t="s">
        <v>505</v>
      </c>
    </row>
    <row r="150" spans="2:65" s="1" customFormat="1" ht="19.5">
      <c r="B150" s="31"/>
      <c r="D150" s="144" t="s">
        <v>156</v>
      </c>
      <c r="F150" s="145" t="s">
        <v>504</v>
      </c>
      <c r="I150" s="146"/>
      <c r="L150" s="31"/>
      <c r="M150" s="147"/>
      <c r="T150" s="55"/>
      <c r="AT150" s="16" t="s">
        <v>156</v>
      </c>
      <c r="AU150" s="16" t="s">
        <v>88</v>
      </c>
    </row>
    <row r="151" spans="2:65" s="12" customFormat="1" ht="11.25">
      <c r="B151" s="148"/>
      <c r="D151" s="144" t="s">
        <v>158</v>
      </c>
      <c r="E151" s="149" t="s">
        <v>1</v>
      </c>
      <c r="F151" s="150" t="s">
        <v>494</v>
      </c>
      <c r="H151" s="151">
        <v>8500</v>
      </c>
      <c r="I151" s="152"/>
      <c r="L151" s="148"/>
      <c r="M151" s="153"/>
      <c r="T151" s="154"/>
      <c r="AT151" s="149" t="s">
        <v>158</v>
      </c>
      <c r="AU151" s="149" t="s">
        <v>88</v>
      </c>
      <c r="AV151" s="12" t="s">
        <v>88</v>
      </c>
      <c r="AW151" s="12" t="s">
        <v>34</v>
      </c>
      <c r="AX151" s="12" t="s">
        <v>78</v>
      </c>
      <c r="AY151" s="149" t="s">
        <v>147</v>
      </c>
    </row>
    <row r="152" spans="2:65" s="13" customFormat="1" ht="11.25">
      <c r="B152" s="155"/>
      <c r="D152" s="144" t="s">
        <v>158</v>
      </c>
      <c r="E152" s="156" t="s">
        <v>1</v>
      </c>
      <c r="F152" s="157" t="s">
        <v>160</v>
      </c>
      <c r="H152" s="158">
        <v>8500</v>
      </c>
      <c r="I152" s="159"/>
      <c r="L152" s="155"/>
      <c r="M152" s="160"/>
      <c r="T152" s="161"/>
      <c r="AT152" s="156" t="s">
        <v>158</v>
      </c>
      <c r="AU152" s="156" t="s">
        <v>88</v>
      </c>
      <c r="AV152" s="13" t="s">
        <v>154</v>
      </c>
      <c r="AW152" s="13" t="s">
        <v>34</v>
      </c>
      <c r="AX152" s="13" t="s">
        <v>86</v>
      </c>
      <c r="AY152" s="156" t="s">
        <v>147</v>
      </c>
    </row>
    <row r="153" spans="2:65" s="1" customFormat="1" ht="16.5" customHeight="1">
      <c r="B153" s="31"/>
      <c r="C153" s="171" t="s">
        <v>184</v>
      </c>
      <c r="D153" s="171" t="s">
        <v>444</v>
      </c>
      <c r="E153" s="172" t="s">
        <v>506</v>
      </c>
      <c r="F153" s="173" t="s">
        <v>507</v>
      </c>
      <c r="G153" s="174" t="s">
        <v>152</v>
      </c>
      <c r="H153" s="175">
        <v>9775</v>
      </c>
      <c r="I153" s="176"/>
      <c r="J153" s="177">
        <f>ROUND(I153*H153,2)</f>
        <v>0</v>
      </c>
      <c r="K153" s="173" t="s">
        <v>153</v>
      </c>
      <c r="L153" s="178"/>
      <c r="M153" s="179" t="s">
        <v>1</v>
      </c>
      <c r="N153" s="180" t="s">
        <v>43</v>
      </c>
      <c r="P153" s="140">
        <f>O153*H153</f>
        <v>0</v>
      </c>
      <c r="Q153" s="140">
        <v>5.0000000000000001E-3</v>
      </c>
      <c r="R153" s="140">
        <f>Q153*H153</f>
        <v>48.875</v>
      </c>
      <c r="S153" s="140">
        <v>0</v>
      </c>
      <c r="T153" s="141">
        <f>S153*H153</f>
        <v>0</v>
      </c>
      <c r="AR153" s="142" t="s">
        <v>352</v>
      </c>
      <c r="AT153" s="142" t="s">
        <v>444</v>
      </c>
      <c r="AU153" s="142" t="s">
        <v>88</v>
      </c>
      <c r="AY153" s="16" t="s">
        <v>147</v>
      </c>
      <c r="BE153" s="143">
        <f>IF(N153="základní",J153,0)</f>
        <v>0</v>
      </c>
      <c r="BF153" s="143">
        <f>IF(N153="snížená",J153,0)</f>
        <v>0</v>
      </c>
      <c r="BG153" s="143">
        <f>IF(N153="zákl. přenesená",J153,0)</f>
        <v>0</v>
      </c>
      <c r="BH153" s="143">
        <f>IF(N153="sníž. přenesená",J153,0)</f>
        <v>0</v>
      </c>
      <c r="BI153" s="143">
        <f>IF(N153="nulová",J153,0)</f>
        <v>0</v>
      </c>
      <c r="BJ153" s="16" t="s">
        <v>86</v>
      </c>
      <c r="BK153" s="143">
        <f>ROUND(I153*H153,2)</f>
        <v>0</v>
      </c>
      <c r="BL153" s="16" t="s">
        <v>249</v>
      </c>
      <c r="BM153" s="142" t="s">
        <v>508</v>
      </c>
    </row>
    <row r="154" spans="2:65" s="1" customFormat="1" ht="11.25">
      <c r="B154" s="31"/>
      <c r="D154" s="144" t="s">
        <v>156</v>
      </c>
      <c r="F154" s="145" t="s">
        <v>507</v>
      </c>
      <c r="I154" s="146"/>
      <c r="L154" s="31"/>
      <c r="M154" s="147"/>
      <c r="T154" s="55"/>
      <c r="AT154" s="16" t="s">
        <v>156</v>
      </c>
      <c r="AU154" s="16" t="s">
        <v>88</v>
      </c>
    </row>
    <row r="155" spans="2:65" s="12" customFormat="1" ht="11.25">
      <c r="B155" s="148"/>
      <c r="D155" s="144" t="s">
        <v>158</v>
      </c>
      <c r="E155" s="149" t="s">
        <v>1</v>
      </c>
      <c r="F155" s="150" t="s">
        <v>509</v>
      </c>
      <c r="H155" s="151">
        <v>9775</v>
      </c>
      <c r="I155" s="152"/>
      <c r="L155" s="148"/>
      <c r="M155" s="153"/>
      <c r="T155" s="154"/>
      <c r="AT155" s="149" t="s">
        <v>158</v>
      </c>
      <c r="AU155" s="149" t="s">
        <v>88</v>
      </c>
      <c r="AV155" s="12" t="s">
        <v>88</v>
      </c>
      <c r="AW155" s="12" t="s">
        <v>34</v>
      </c>
      <c r="AX155" s="12" t="s">
        <v>78</v>
      </c>
      <c r="AY155" s="149" t="s">
        <v>147</v>
      </c>
    </row>
    <row r="156" spans="2:65" s="13" customFormat="1" ht="11.25">
      <c r="B156" s="155"/>
      <c r="D156" s="144" t="s">
        <v>158</v>
      </c>
      <c r="E156" s="156" t="s">
        <v>1</v>
      </c>
      <c r="F156" s="157" t="s">
        <v>160</v>
      </c>
      <c r="H156" s="158">
        <v>9775</v>
      </c>
      <c r="I156" s="159"/>
      <c r="L156" s="155"/>
      <c r="M156" s="160"/>
      <c r="T156" s="161"/>
      <c r="AT156" s="156" t="s">
        <v>158</v>
      </c>
      <c r="AU156" s="156" t="s">
        <v>88</v>
      </c>
      <c r="AV156" s="13" t="s">
        <v>154</v>
      </c>
      <c r="AW156" s="13" t="s">
        <v>34</v>
      </c>
      <c r="AX156" s="13" t="s">
        <v>86</v>
      </c>
      <c r="AY156" s="156" t="s">
        <v>147</v>
      </c>
    </row>
    <row r="157" spans="2:65" s="1" customFormat="1" ht="24.2" customHeight="1">
      <c r="B157" s="31"/>
      <c r="C157" s="131" t="s">
        <v>191</v>
      </c>
      <c r="D157" s="131" t="s">
        <v>149</v>
      </c>
      <c r="E157" s="132" t="s">
        <v>510</v>
      </c>
      <c r="F157" s="133" t="s">
        <v>511</v>
      </c>
      <c r="G157" s="134" t="s">
        <v>152</v>
      </c>
      <c r="H157" s="135">
        <v>2760</v>
      </c>
      <c r="I157" s="136"/>
      <c r="J157" s="137">
        <f>ROUND(I157*H157,2)</f>
        <v>0</v>
      </c>
      <c r="K157" s="133" t="s">
        <v>1</v>
      </c>
      <c r="L157" s="31"/>
      <c r="M157" s="138" t="s">
        <v>1</v>
      </c>
      <c r="N157" s="139" t="s">
        <v>43</v>
      </c>
      <c r="P157" s="140">
        <f>O157*H157</f>
        <v>0</v>
      </c>
      <c r="Q157" s="140">
        <v>1.4999999999999999E-4</v>
      </c>
      <c r="R157" s="140">
        <f>Q157*H157</f>
        <v>0.41399999999999998</v>
      </c>
      <c r="S157" s="140">
        <v>0</v>
      </c>
      <c r="T157" s="141">
        <f>S157*H157</f>
        <v>0</v>
      </c>
      <c r="AR157" s="142" t="s">
        <v>249</v>
      </c>
      <c r="AT157" s="142" t="s">
        <v>149</v>
      </c>
      <c r="AU157" s="142" t="s">
        <v>88</v>
      </c>
      <c r="AY157" s="16" t="s">
        <v>147</v>
      </c>
      <c r="BE157" s="143">
        <f>IF(N157="základní",J157,0)</f>
        <v>0</v>
      </c>
      <c r="BF157" s="143">
        <f>IF(N157="snížená",J157,0)</f>
        <v>0</v>
      </c>
      <c r="BG157" s="143">
        <f>IF(N157="zákl. přenesená",J157,0)</f>
        <v>0</v>
      </c>
      <c r="BH157" s="143">
        <f>IF(N157="sníž. přenesená",J157,0)</f>
        <v>0</v>
      </c>
      <c r="BI157" s="143">
        <f>IF(N157="nulová",J157,0)</f>
        <v>0</v>
      </c>
      <c r="BJ157" s="16" t="s">
        <v>86</v>
      </c>
      <c r="BK157" s="143">
        <f>ROUND(I157*H157,2)</f>
        <v>0</v>
      </c>
      <c r="BL157" s="16" t="s">
        <v>249</v>
      </c>
      <c r="BM157" s="142" t="s">
        <v>512</v>
      </c>
    </row>
    <row r="158" spans="2:65" s="1" customFormat="1" ht="19.5">
      <c r="B158" s="31"/>
      <c r="D158" s="144" t="s">
        <v>156</v>
      </c>
      <c r="F158" s="145" t="s">
        <v>504</v>
      </c>
      <c r="I158" s="146"/>
      <c r="L158" s="31"/>
      <c r="M158" s="147"/>
      <c r="T158" s="55"/>
      <c r="AT158" s="16" t="s">
        <v>156</v>
      </c>
      <c r="AU158" s="16" t="s">
        <v>88</v>
      </c>
    </row>
    <row r="159" spans="2:65" s="12" customFormat="1" ht="11.25">
      <c r="B159" s="148"/>
      <c r="D159" s="144" t="s">
        <v>158</v>
      </c>
      <c r="E159" s="149" t="s">
        <v>1</v>
      </c>
      <c r="F159" s="150" t="s">
        <v>495</v>
      </c>
      <c r="H159" s="151">
        <v>2520</v>
      </c>
      <c r="I159" s="152"/>
      <c r="L159" s="148"/>
      <c r="M159" s="153"/>
      <c r="T159" s="154"/>
      <c r="AT159" s="149" t="s">
        <v>158</v>
      </c>
      <c r="AU159" s="149" t="s">
        <v>88</v>
      </c>
      <c r="AV159" s="12" t="s">
        <v>88</v>
      </c>
      <c r="AW159" s="12" t="s">
        <v>34</v>
      </c>
      <c r="AX159" s="12" t="s">
        <v>78</v>
      </c>
      <c r="AY159" s="149" t="s">
        <v>147</v>
      </c>
    </row>
    <row r="160" spans="2:65" s="12" customFormat="1" ht="11.25">
      <c r="B160" s="148"/>
      <c r="D160" s="144" t="s">
        <v>158</v>
      </c>
      <c r="E160" s="149" t="s">
        <v>1</v>
      </c>
      <c r="F160" s="150" t="s">
        <v>496</v>
      </c>
      <c r="H160" s="151">
        <v>240</v>
      </c>
      <c r="I160" s="152"/>
      <c r="L160" s="148"/>
      <c r="M160" s="153"/>
      <c r="T160" s="154"/>
      <c r="AT160" s="149" t="s">
        <v>158</v>
      </c>
      <c r="AU160" s="149" t="s">
        <v>88</v>
      </c>
      <c r="AV160" s="12" t="s">
        <v>88</v>
      </c>
      <c r="AW160" s="12" t="s">
        <v>34</v>
      </c>
      <c r="AX160" s="12" t="s">
        <v>78</v>
      </c>
      <c r="AY160" s="149" t="s">
        <v>147</v>
      </c>
    </row>
    <row r="161" spans="2:65" s="13" customFormat="1" ht="11.25">
      <c r="B161" s="155"/>
      <c r="D161" s="144" t="s">
        <v>158</v>
      </c>
      <c r="E161" s="156" t="s">
        <v>1</v>
      </c>
      <c r="F161" s="157" t="s">
        <v>160</v>
      </c>
      <c r="H161" s="158">
        <v>2760</v>
      </c>
      <c r="I161" s="159"/>
      <c r="L161" s="155"/>
      <c r="M161" s="160"/>
      <c r="T161" s="161"/>
      <c r="AT161" s="156" t="s">
        <v>158</v>
      </c>
      <c r="AU161" s="156" t="s">
        <v>88</v>
      </c>
      <c r="AV161" s="13" t="s">
        <v>154</v>
      </c>
      <c r="AW161" s="13" t="s">
        <v>34</v>
      </c>
      <c r="AX161" s="13" t="s">
        <v>86</v>
      </c>
      <c r="AY161" s="156" t="s">
        <v>147</v>
      </c>
    </row>
    <row r="162" spans="2:65" s="1" customFormat="1" ht="16.5" customHeight="1">
      <c r="B162" s="31"/>
      <c r="C162" s="171" t="s">
        <v>197</v>
      </c>
      <c r="D162" s="171" t="s">
        <v>444</v>
      </c>
      <c r="E162" s="172" t="s">
        <v>506</v>
      </c>
      <c r="F162" s="173" t="s">
        <v>507</v>
      </c>
      <c r="G162" s="174" t="s">
        <v>152</v>
      </c>
      <c r="H162" s="175">
        <v>3312</v>
      </c>
      <c r="I162" s="176"/>
      <c r="J162" s="177">
        <f>ROUND(I162*H162,2)</f>
        <v>0</v>
      </c>
      <c r="K162" s="173" t="s">
        <v>153</v>
      </c>
      <c r="L162" s="178"/>
      <c r="M162" s="179" t="s">
        <v>1</v>
      </c>
      <c r="N162" s="180" t="s">
        <v>43</v>
      </c>
      <c r="P162" s="140">
        <f>O162*H162</f>
        <v>0</v>
      </c>
      <c r="Q162" s="140">
        <v>5.0000000000000001E-3</v>
      </c>
      <c r="R162" s="140">
        <f>Q162*H162</f>
        <v>16.559999999999999</v>
      </c>
      <c r="S162" s="140">
        <v>0</v>
      </c>
      <c r="T162" s="141">
        <f>S162*H162</f>
        <v>0</v>
      </c>
      <c r="AR162" s="142" t="s">
        <v>352</v>
      </c>
      <c r="AT162" s="142" t="s">
        <v>444</v>
      </c>
      <c r="AU162" s="142" t="s">
        <v>88</v>
      </c>
      <c r="AY162" s="16" t="s">
        <v>147</v>
      </c>
      <c r="BE162" s="143">
        <f>IF(N162="základní",J162,0)</f>
        <v>0</v>
      </c>
      <c r="BF162" s="143">
        <f>IF(N162="snížená",J162,0)</f>
        <v>0</v>
      </c>
      <c r="BG162" s="143">
        <f>IF(N162="zákl. přenesená",J162,0)</f>
        <v>0</v>
      </c>
      <c r="BH162" s="143">
        <f>IF(N162="sníž. přenesená",J162,0)</f>
        <v>0</v>
      </c>
      <c r="BI162" s="143">
        <f>IF(N162="nulová",J162,0)</f>
        <v>0</v>
      </c>
      <c r="BJ162" s="16" t="s">
        <v>86</v>
      </c>
      <c r="BK162" s="143">
        <f>ROUND(I162*H162,2)</f>
        <v>0</v>
      </c>
      <c r="BL162" s="16" t="s">
        <v>249</v>
      </c>
      <c r="BM162" s="142" t="s">
        <v>513</v>
      </c>
    </row>
    <row r="163" spans="2:65" s="1" customFormat="1" ht="11.25">
      <c r="B163" s="31"/>
      <c r="D163" s="144" t="s">
        <v>156</v>
      </c>
      <c r="F163" s="145" t="s">
        <v>507</v>
      </c>
      <c r="I163" s="146"/>
      <c r="L163" s="31"/>
      <c r="M163" s="147"/>
      <c r="T163" s="55"/>
      <c r="AT163" s="16" t="s">
        <v>156</v>
      </c>
      <c r="AU163" s="16" t="s">
        <v>88</v>
      </c>
    </row>
    <row r="164" spans="2:65" s="12" customFormat="1" ht="11.25">
      <c r="B164" s="148"/>
      <c r="D164" s="144" t="s">
        <v>158</v>
      </c>
      <c r="E164" s="149" t="s">
        <v>1</v>
      </c>
      <c r="F164" s="150" t="s">
        <v>514</v>
      </c>
      <c r="H164" s="151">
        <v>3024</v>
      </c>
      <c r="I164" s="152"/>
      <c r="L164" s="148"/>
      <c r="M164" s="153"/>
      <c r="T164" s="154"/>
      <c r="AT164" s="149" t="s">
        <v>158</v>
      </c>
      <c r="AU164" s="149" t="s">
        <v>88</v>
      </c>
      <c r="AV164" s="12" t="s">
        <v>88</v>
      </c>
      <c r="AW164" s="12" t="s">
        <v>34</v>
      </c>
      <c r="AX164" s="12" t="s">
        <v>78</v>
      </c>
      <c r="AY164" s="149" t="s">
        <v>147</v>
      </c>
    </row>
    <row r="165" spans="2:65" s="12" customFormat="1" ht="11.25">
      <c r="B165" s="148"/>
      <c r="D165" s="144" t="s">
        <v>158</v>
      </c>
      <c r="E165" s="149" t="s">
        <v>1</v>
      </c>
      <c r="F165" s="150" t="s">
        <v>515</v>
      </c>
      <c r="H165" s="151">
        <v>288</v>
      </c>
      <c r="I165" s="152"/>
      <c r="L165" s="148"/>
      <c r="M165" s="153"/>
      <c r="T165" s="154"/>
      <c r="AT165" s="149" t="s">
        <v>158</v>
      </c>
      <c r="AU165" s="149" t="s">
        <v>88</v>
      </c>
      <c r="AV165" s="12" t="s">
        <v>88</v>
      </c>
      <c r="AW165" s="12" t="s">
        <v>34</v>
      </c>
      <c r="AX165" s="12" t="s">
        <v>78</v>
      </c>
      <c r="AY165" s="149" t="s">
        <v>147</v>
      </c>
    </row>
    <row r="166" spans="2:65" s="13" customFormat="1" ht="11.25">
      <c r="B166" s="155"/>
      <c r="D166" s="144" t="s">
        <v>158</v>
      </c>
      <c r="E166" s="156" t="s">
        <v>1</v>
      </c>
      <c r="F166" s="157" t="s">
        <v>160</v>
      </c>
      <c r="H166" s="158">
        <v>3312</v>
      </c>
      <c r="I166" s="159"/>
      <c r="L166" s="155"/>
      <c r="M166" s="160"/>
      <c r="T166" s="161"/>
      <c r="AT166" s="156" t="s">
        <v>158</v>
      </c>
      <c r="AU166" s="156" t="s">
        <v>88</v>
      </c>
      <c r="AV166" s="13" t="s">
        <v>154</v>
      </c>
      <c r="AW166" s="13" t="s">
        <v>34</v>
      </c>
      <c r="AX166" s="13" t="s">
        <v>86</v>
      </c>
      <c r="AY166" s="156" t="s">
        <v>147</v>
      </c>
    </row>
    <row r="167" spans="2:65" s="1" customFormat="1" ht="24.2" customHeight="1">
      <c r="B167" s="31"/>
      <c r="C167" s="131" t="s">
        <v>204</v>
      </c>
      <c r="D167" s="131" t="s">
        <v>149</v>
      </c>
      <c r="E167" s="132" t="s">
        <v>516</v>
      </c>
      <c r="F167" s="133" t="s">
        <v>517</v>
      </c>
      <c r="G167" s="134" t="s">
        <v>152</v>
      </c>
      <c r="H167" s="135">
        <v>8500</v>
      </c>
      <c r="I167" s="136"/>
      <c r="J167" s="137">
        <f>ROUND(I167*H167,2)</f>
        <v>0</v>
      </c>
      <c r="K167" s="133" t="s">
        <v>1</v>
      </c>
      <c r="L167" s="31"/>
      <c r="M167" s="138" t="s">
        <v>1</v>
      </c>
      <c r="N167" s="139" t="s">
        <v>43</v>
      </c>
      <c r="P167" s="140">
        <f>O167*H167</f>
        <v>0</v>
      </c>
      <c r="Q167" s="140">
        <v>7.6999999999999996E-4</v>
      </c>
      <c r="R167" s="140">
        <f>Q167*H167</f>
        <v>6.5449999999999999</v>
      </c>
      <c r="S167" s="140">
        <v>0</v>
      </c>
      <c r="T167" s="141">
        <f>S167*H167</f>
        <v>0</v>
      </c>
      <c r="AR167" s="142" t="s">
        <v>249</v>
      </c>
      <c r="AT167" s="142" t="s">
        <v>149</v>
      </c>
      <c r="AU167" s="142" t="s">
        <v>88</v>
      </c>
      <c r="AY167" s="16" t="s">
        <v>147</v>
      </c>
      <c r="BE167" s="143">
        <f>IF(N167="základní",J167,0)</f>
        <v>0</v>
      </c>
      <c r="BF167" s="143">
        <f>IF(N167="snížená",J167,0)</f>
        <v>0</v>
      </c>
      <c r="BG167" s="143">
        <f>IF(N167="zákl. přenesená",J167,0)</f>
        <v>0</v>
      </c>
      <c r="BH167" s="143">
        <f>IF(N167="sníž. přenesená",J167,0)</f>
        <v>0</v>
      </c>
      <c r="BI167" s="143">
        <f>IF(N167="nulová",J167,0)</f>
        <v>0</v>
      </c>
      <c r="BJ167" s="16" t="s">
        <v>86</v>
      </c>
      <c r="BK167" s="143">
        <f>ROUND(I167*H167,2)</f>
        <v>0</v>
      </c>
      <c r="BL167" s="16" t="s">
        <v>249</v>
      </c>
      <c r="BM167" s="142" t="s">
        <v>518</v>
      </c>
    </row>
    <row r="168" spans="2:65" s="1" customFormat="1" ht="19.5">
      <c r="B168" s="31"/>
      <c r="D168" s="144" t="s">
        <v>156</v>
      </c>
      <c r="F168" s="145" t="s">
        <v>519</v>
      </c>
      <c r="I168" s="146"/>
      <c r="L168" s="31"/>
      <c r="M168" s="147"/>
      <c r="T168" s="55"/>
      <c r="AT168" s="16" t="s">
        <v>156</v>
      </c>
      <c r="AU168" s="16" t="s">
        <v>88</v>
      </c>
    </row>
    <row r="169" spans="2:65" s="12" customFormat="1" ht="11.25">
      <c r="B169" s="148"/>
      <c r="D169" s="144" t="s">
        <v>158</v>
      </c>
      <c r="E169" s="149" t="s">
        <v>1</v>
      </c>
      <c r="F169" s="150" t="s">
        <v>494</v>
      </c>
      <c r="H169" s="151">
        <v>8500</v>
      </c>
      <c r="I169" s="152"/>
      <c r="L169" s="148"/>
      <c r="M169" s="153"/>
      <c r="T169" s="154"/>
      <c r="AT169" s="149" t="s">
        <v>158</v>
      </c>
      <c r="AU169" s="149" t="s">
        <v>88</v>
      </c>
      <c r="AV169" s="12" t="s">
        <v>88</v>
      </c>
      <c r="AW169" s="12" t="s">
        <v>34</v>
      </c>
      <c r="AX169" s="12" t="s">
        <v>78</v>
      </c>
      <c r="AY169" s="149" t="s">
        <v>147</v>
      </c>
    </row>
    <row r="170" spans="2:65" s="13" customFormat="1" ht="11.25">
      <c r="B170" s="155"/>
      <c r="D170" s="144" t="s">
        <v>158</v>
      </c>
      <c r="E170" s="156" t="s">
        <v>1</v>
      </c>
      <c r="F170" s="157" t="s">
        <v>160</v>
      </c>
      <c r="H170" s="158">
        <v>8500</v>
      </c>
      <c r="I170" s="159"/>
      <c r="L170" s="155"/>
      <c r="M170" s="160"/>
      <c r="T170" s="161"/>
      <c r="AT170" s="156" t="s">
        <v>158</v>
      </c>
      <c r="AU170" s="156" t="s">
        <v>88</v>
      </c>
      <c r="AV170" s="13" t="s">
        <v>154</v>
      </c>
      <c r="AW170" s="13" t="s">
        <v>34</v>
      </c>
      <c r="AX170" s="13" t="s">
        <v>86</v>
      </c>
      <c r="AY170" s="156" t="s">
        <v>147</v>
      </c>
    </row>
    <row r="171" spans="2:65" s="1" customFormat="1" ht="24.2" customHeight="1">
      <c r="B171" s="31"/>
      <c r="C171" s="171" t="s">
        <v>210</v>
      </c>
      <c r="D171" s="171" t="s">
        <v>444</v>
      </c>
      <c r="E171" s="172" t="s">
        <v>520</v>
      </c>
      <c r="F171" s="173" t="s">
        <v>521</v>
      </c>
      <c r="G171" s="174" t="s">
        <v>152</v>
      </c>
      <c r="H171" s="175">
        <v>11392.763000000001</v>
      </c>
      <c r="I171" s="176"/>
      <c r="J171" s="177">
        <f>ROUND(I171*H171,2)</f>
        <v>0</v>
      </c>
      <c r="K171" s="173" t="s">
        <v>1</v>
      </c>
      <c r="L171" s="178"/>
      <c r="M171" s="179" t="s">
        <v>1</v>
      </c>
      <c r="N171" s="180" t="s">
        <v>43</v>
      </c>
      <c r="P171" s="140">
        <f>O171*H171</f>
        <v>0</v>
      </c>
      <c r="Q171" s="140">
        <v>1.42E-3</v>
      </c>
      <c r="R171" s="140">
        <f>Q171*H171</f>
        <v>16.177723460000003</v>
      </c>
      <c r="S171" s="140">
        <v>0</v>
      </c>
      <c r="T171" s="141">
        <f>S171*H171</f>
        <v>0</v>
      </c>
      <c r="AR171" s="142" t="s">
        <v>352</v>
      </c>
      <c r="AT171" s="142" t="s">
        <v>444</v>
      </c>
      <c r="AU171" s="142" t="s">
        <v>88</v>
      </c>
      <c r="AY171" s="16" t="s">
        <v>147</v>
      </c>
      <c r="BE171" s="143">
        <f>IF(N171="základní",J171,0)</f>
        <v>0</v>
      </c>
      <c r="BF171" s="143">
        <f>IF(N171="snížená",J171,0)</f>
        <v>0</v>
      </c>
      <c r="BG171" s="143">
        <f>IF(N171="zákl. přenesená",J171,0)</f>
        <v>0</v>
      </c>
      <c r="BH171" s="143">
        <f>IF(N171="sníž. přenesená",J171,0)</f>
        <v>0</v>
      </c>
      <c r="BI171" s="143">
        <f>IF(N171="nulová",J171,0)</f>
        <v>0</v>
      </c>
      <c r="BJ171" s="16" t="s">
        <v>86</v>
      </c>
      <c r="BK171" s="143">
        <f>ROUND(I171*H171,2)</f>
        <v>0</v>
      </c>
      <c r="BL171" s="16" t="s">
        <v>249</v>
      </c>
      <c r="BM171" s="142" t="s">
        <v>522</v>
      </c>
    </row>
    <row r="172" spans="2:65" s="1" customFormat="1" ht="19.5">
      <c r="B172" s="31"/>
      <c r="D172" s="144" t="s">
        <v>156</v>
      </c>
      <c r="F172" s="145" t="s">
        <v>521</v>
      </c>
      <c r="I172" s="146"/>
      <c r="L172" s="31"/>
      <c r="M172" s="147"/>
      <c r="T172" s="55"/>
      <c r="AT172" s="16" t="s">
        <v>156</v>
      </c>
      <c r="AU172" s="16" t="s">
        <v>88</v>
      </c>
    </row>
    <row r="173" spans="2:65" s="12" customFormat="1" ht="11.25">
      <c r="B173" s="148"/>
      <c r="D173" s="144" t="s">
        <v>158</v>
      </c>
      <c r="E173" s="149" t="s">
        <v>1</v>
      </c>
      <c r="F173" s="150" t="s">
        <v>509</v>
      </c>
      <c r="H173" s="151">
        <v>9775</v>
      </c>
      <c r="I173" s="152"/>
      <c r="L173" s="148"/>
      <c r="M173" s="153"/>
      <c r="T173" s="154"/>
      <c r="AT173" s="149" t="s">
        <v>158</v>
      </c>
      <c r="AU173" s="149" t="s">
        <v>88</v>
      </c>
      <c r="AV173" s="12" t="s">
        <v>88</v>
      </c>
      <c r="AW173" s="12" t="s">
        <v>34</v>
      </c>
      <c r="AX173" s="12" t="s">
        <v>78</v>
      </c>
      <c r="AY173" s="149" t="s">
        <v>147</v>
      </c>
    </row>
    <row r="174" spans="2:65" s="13" customFormat="1" ht="11.25">
      <c r="B174" s="155"/>
      <c r="D174" s="144" t="s">
        <v>158</v>
      </c>
      <c r="E174" s="156" t="s">
        <v>1</v>
      </c>
      <c r="F174" s="157" t="s">
        <v>160</v>
      </c>
      <c r="H174" s="158">
        <v>9775</v>
      </c>
      <c r="I174" s="159"/>
      <c r="L174" s="155"/>
      <c r="M174" s="160"/>
      <c r="T174" s="161"/>
      <c r="AT174" s="156" t="s">
        <v>158</v>
      </c>
      <c r="AU174" s="156" t="s">
        <v>88</v>
      </c>
      <c r="AV174" s="13" t="s">
        <v>154</v>
      </c>
      <c r="AW174" s="13" t="s">
        <v>34</v>
      </c>
      <c r="AX174" s="13" t="s">
        <v>86</v>
      </c>
      <c r="AY174" s="156" t="s">
        <v>147</v>
      </c>
    </row>
    <row r="175" spans="2:65" s="12" customFormat="1" ht="11.25">
      <c r="B175" s="148"/>
      <c r="D175" s="144" t="s">
        <v>158</v>
      </c>
      <c r="F175" s="150" t="s">
        <v>523</v>
      </c>
      <c r="H175" s="151">
        <v>11392.763000000001</v>
      </c>
      <c r="I175" s="152"/>
      <c r="L175" s="148"/>
      <c r="M175" s="153"/>
      <c r="T175" s="154"/>
      <c r="AT175" s="149" t="s">
        <v>158</v>
      </c>
      <c r="AU175" s="149" t="s">
        <v>88</v>
      </c>
      <c r="AV175" s="12" t="s">
        <v>88</v>
      </c>
      <c r="AW175" s="12" t="s">
        <v>4</v>
      </c>
      <c r="AX175" s="12" t="s">
        <v>86</v>
      </c>
      <c r="AY175" s="149" t="s">
        <v>147</v>
      </c>
    </row>
    <row r="176" spans="2:65" s="1" customFormat="1" ht="24.2" customHeight="1">
      <c r="B176" s="31"/>
      <c r="C176" s="131" t="s">
        <v>216</v>
      </c>
      <c r="D176" s="131" t="s">
        <v>149</v>
      </c>
      <c r="E176" s="132" t="s">
        <v>524</v>
      </c>
      <c r="F176" s="133" t="s">
        <v>525</v>
      </c>
      <c r="G176" s="134" t="s">
        <v>152</v>
      </c>
      <c r="H176" s="135">
        <v>2760</v>
      </c>
      <c r="I176" s="136"/>
      <c r="J176" s="137">
        <f>ROUND(I176*H176,2)</f>
        <v>0</v>
      </c>
      <c r="K176" s="133" t="s">
        <v>1</v>
      </c>
      <c r="L176" s="31"/>
      <c r="M176" s="138" t="s">
        <v>1</v>
      </c>
      <c r="N176" s="139" t="s">
        <v>43</v>
      </c>
      <c r="P176" s="140">
        <f>O176*H176</f>
        <v>0</v>
      </c>
      <c r="Q176" s="140">
        <v>7.6999999999999996E-4</v>
      </c>
      <c r="R176" s="140">
        <f>Q176*H176</f>
        <v>2.1252</v>
      </c>
      <c r="S176" s="140">
        <v>0</v>
      </c>
      <c r="T176" s="141">
        <f>S176*H176</f>
        <v>0</v>
      </c>
      <c r="AR176" s="142" t="s">
        <v>249</v>
      </c>
      <c r="AT176" s="142" t="s">
        <v>149</v>
      </c>
      <c r="AU176" s="142" t="s">
        <v>88</v>
      </c>
      <c r="AY176" s="16" t="s">
        <v>147</v>
      </c>
      <c r="BE176" s="143">
        <f>IF(N176="základní",J176,0)</f>
        <v>0</v>
      </c>
      <c r="BF176" s="143">
        <f>IF(N176="snížená",J176,0)</f>
        <v>0</v>
      </c>
      <c r="BG176" s="143">
        <f>IF(N176="zákl. přenesená",J176,0)</f>
        <v>0</v>
      </c>
      <c r="BH176" s="143">
        <f>IF(N176="sníž. přenesená",J176,0)</f>
        <v>0</v>
      </c>
      <c r="BI176" s="143">
        <f>IF(N176="nulová",J176,0)</f>
        <v>0</v>
      </c>
      <c r="BJ176" s="16" t="s">
        <v>86</v>
      </c>
      <c r="BK176" s="143">
        <f>ROUND(I176*H176,2)</f>
        <v>0</v>
      </c>
      <c r="BL176" s="16" t="s">
        <v>249</v>
      </c>
      <c r="BM176" s="142" t="s">
        <v>526</v>
      </c>
    </row>
    <row r="177" spans="2:65" s="1" customFormat="1" ht="11.25">
      <c r="B177" s="31"/>
      <c r="D177" s="144" t="s">
        <v>156</v>
      </c>
      <c r="F177" s="145" t="s">
        <v>525</v>
      </c>
      <c r="I177" s="146"/>
      <c r="L177" s="31"/>
      <c r="M177" s="147"/>
      <c r="T177" s="55"/>
      <c r="AT177" s="16" t="s">
        <v>156</v>
      </c>
      <c r="AU177" s="16" t="s">
        <v>88</v>
      </c>
    </row>
    <row r="178" spans="2:65" s="12" customFormat="1" ht="11.25">
      <c r="B178" s="148"/>
      <c r="D178" s="144" t="s">
        <v>158</v>
      </c>
      <c r="E178" s="149" t="s">
        <v>1</v>
      </c>
      <c r="F178" s="150" t="s">
        <v>527</v>
      </c>
      <c r="H178" s="151">
        <v>2520</v>
      </c>
      <c r="I178" s="152"/>
      <c r="L178" s="148"/>
      <c r="M178" s="153"/>
      <c r="T178" s="154"/>
      <c r="AT178" s="149" t="s">
        <v>158</v>
      </c>
      <c r="AU178" s="149" t="s">
        <v>88</v>
      </c>
      <c r="AV178" s="12" t="s">
        <v>88</v>
      </c>
      <c r="AW178" s="12" t="s">
        <v>34</v>
      </c>
      <c r="AX178" s="12" t="s">
        <v>78</v>
      </c>
      <c r="AY178" s="149" t="s">
        <v>147</v>
      </c>
    </row>
    <row r="179" spans="2:65" s="12" customFormat="1" ht="11.25">
      <c r="B179" s="148"/>
      <c r="D179" s="144" t="s">
        <v>158</v>
      </c>
      <c r="E179" s="149" t="s">
        <v>1</v>
      </c>
      <c r="F179" s="150" t="s">
        <v>496</v>
      </c>
      <c r="H179" s="151">
        <v>240</v>
      </c>
      <c r="I179" s="152"/>
      <c r="L179" s="148"/>
      <c r="M179" s="153"/>
      <c r="T179" s="154"/>
      <c r="AT179" s="149" t="s">
        <v>158</v>
      </c>
      <c r="AU179" s="149" t="s">
        <v>88</v>
      </c>
      <c r="AV179" s="12" t="s">
        <v>88</v>
      </c>
      <c r="AW179" s="12" t="s">
        <v>34</v>
      </c>
      <c r="AX179" s="12" t="s">
        <v>78</v>
      </c>
      <c r="AY179" s="149" t="s">
        <v>147</v>
      </c>
    </row>
    <row r="180" spans="2:65" s="13" customFormat="1" ht="11.25">
      <c r="B180" s="155"/>
      <c r="D180" s="144" t="s">
        <v>158</v>
      </c>
      <c r="E180" s="156" t="s">
        <v>1</v>
      </c>
      <c r="F180" s="157" t="s">
        <v>160</v>
      </c>
      <c r="H180" s="158">
        <v>2760</v>
      </c>
      <c r="I180" s="159"/>
      <c r="L180" s="155"/>
      <c r="M180" s="160"/>
      <c r="T180" s="161"/>
      <c r="AT180" s="156" t="s">
        <v>158</v>
      </c>
      <c r="AU180" s="156" t="s">
        <v>88</v>
      </c>
      <c r="AV180" s="13" t="s">
        <v>154</v>
      </c>
      <c r="AW180" s="13" t="s">
        <v>34</v>
      </c>
      <c r="AX180" s="13" t="s">
        <v>86</v>
      </c>
      <c r="AY180" s="156" t="s">
        <v>147</v>
      </c>
    </row>
    <row r="181" spans="2:65" s="1" customFormat="1" ht="24.2" customHeight="1">
      <c r="B181" s="31"/>
      <c r="C181" s="171" t="s">
        <v>8</v>
      </c>
      <c r="D181" s="171" t="s">
        <v>444</v>
      </c>
      <c r="E181" s="172" t="s">
        <v>520</v>
      </c>
      <c r="F181" s="173" t="s">
        <v>521</v>
      </c>
      <c r="G181" s="174" t="s">
        <v>152</v>
      </c>
      <c r="H181" s="175">
        <v>3860.136</v>
      </c>
      <c r="I181" s="176"/>
      <c r="J181" s="177">
        <f>ROUND(I181*H181,2)</f>
        <v>0</v>
      </c>
      <c r="K181" s="173" t="s">
        <v>1</v>
      </c>
      <c r="L181" s="178"/>
      <c r="M181" s="179" t="s">
        <v>1</v>
      </c>
      <c r="N181" s="180" t="s">
        <v>43</v>
      </c>
      <c r="P181" s="140">
        <f>O181*H181</f>
        <v>0</v>
      </c>
      <c r="Q181" s="140">
        <v>1.42E-3</v>
      </c>
      <c r="R181" s="140">
        <f>Q181*H181</f>
        <v>5.4813931199999999</v>
      </c>
      <c r="S181" s="140">
        <v>0</v>
      </c>
      <c r="T181" s="141">
        <f>S181*H181</f>
        <v>0</v>
      </c>
      <c r="AR181" s="142" t="s">
        <v>352</v>
      </c>
      <c r="AT181" s="142" t="s">
        <v>444</v>
      </c>
      <c r="AU181" s="142" t="s">
        <v>88</v>
      </c>
      <c r="AY181" s="16" t="s">
        <v>147</v>
      </c>
      <c r="BE181" s="143">
        <f>IF(N181="základní",J181,0)</f>
        <v>0</v>
      </c>
      <c r="BF181" s="143">
        <f>IF(N181="snížená",J181,0)</f>
        <v>0</v>
      </c>
      <c r="BG181" s="143">
        <f>IF(N181="zákl. přenesená",J181,0)</f>
        <v>0</v>
      </c>
      <c r="BH181" s="143">
        <f>IF(N181="sníž. přenesená",J181,0)</f>
        <v>0</v>
      </c>
      <c r="BI181" s="143">
        <f>IF(N181="nulová",J181,0)</f>
        <v>0</v>
      </c>
      <c r="BJ181" s="16" t="s">
        <v>86</v>
      </c>
      <c r="BK181" s="143">
        <f>ROUND(I181*H181,2)</f>
        <v>0</v>
      </c>
      <c r="BL181" s="16" t="s">
        <v>249</v>
      </c>
      <c r="BM181" s="142" t="s">
        <v>528</v>
      </c>
    </row>
    <row r="182" spans="2:65" s="1" customFormat="1" ht="19.5">
      <c r="B182" s="31"/>
      <c r="D182" s="144" t="s">
        <v>156</v>
      </c>
      <c r="F182" s="145" t="s">
        <v>521</v>
      </c>
      <c r="I182" s="146"/>
      <c r="L182" s="31"/>
      <c r="M182" s="147"/>
      <c r="T182" s="55"/>
      <c r="AT182" s="16" t="s">
        <v>156</v>
      </c>
      <c r="AU182" s="16" t="s">
        <v>88</v>
      </c>
    </row>
    <row r="183" spans="2:65" s="12" customFormat="1" ht="11.25">
      <c r="B183" s="148"/>
      <c r="D183" s="144" t="s">
        <v>158</v>
      </c>
      <c r="E183" s="149" t="s">
        <v>1</v>
      </c>
      <c r="F183" s="150" t="s">
        <v>514</v>
      </c>
      <c r="H183" s="151">
        <v>3024</v>
      </c>
      <c r="I183" s="152"/>
      <c r="L183" s="148"/>
      <c r="M183" s="153"/>
      <c r="T183" s="154"/>
      <c r="AT183" s="149" t="s">
        <v>158</v>
      </c>
      <c r="AU183" s="149" t="s">
        <v>88</v>
      </c>
      <c r="AV183" s="12" t="s">
        <v>88</v>
      </c>
      <c r="AW183" s="12" t="s">
        <v>34</v>
      </c>
      <c r="AX183" s="12" t="s">
        <v>78</v>
      </c>
      <c r="AY183" s="149" t="s">
        <v>147</v>
      </c>
    </row>
    <row r="184" spans="2:65" s="12" customFormat="1" ht="11.25">
      <c r="B184" s="148"/>
      <c r="D184" s="144" t="s">
        <v>158</v>
      </c>
      <c r="E184" s="149" t="s">
        <v>1</v>
      </c>
      <c r="F184" s="150" t="s">
        <v>515</v>
      </c>
      <c r="H184" s="151">
        <v>288</v>
      </c>
      <c r="I184" s="152"/>
      <c r="L184" s="148"/>
      <c r="M184" s="153"/>
      <c r="T184" s="154"/>
      <c r="AT184" s="149" t="s">
        <v>158</v>
      </c>
      <c r="AU184" s="149" t="s">
        <v>88</v>
      </c>
      <c r="AV184" s="12" t="s">
        <v>88</v>
      </c>
      <c r="AW184" s="12" t="s">
        <v>34</v>
      </c>
      <c r="AX184" s="12" t="s">
        <v>78</v>
      </c>
      <c r="AY184" s="149" t="s">
        <v>147</v>
      </c>
    </row>
    <row r="185" spans="2:65" s="13" customFormat="1" ht="11.25">
      <c r="B185" s="155"/>
      <c r="D185" s="144" t="s">
        <v>158</v>
      </c>
      <c r="E185" s="156" t="s">
        <v>1</v>
      </c>
      <c r="F185" s="157" t="s">
        <v>160</v>
      </c>
      <c r="H185" s="158">
        <v>3312</v>
      </c>
      <c r="I185" s="159"/>
      <c r="L185" s="155"/>
      <c r="M185" s="160"/>
      <c r="T185" s="161"/>
      <c r="AT185" s="156" t="s">
        <v>158</v>
      </c>
      <c r="AU185" s="156" t="s">
        <v>88</v>
      </c>
      <c r="AV185" s="13" t="s">
        <v>154</v>
      </c>
      <c r="AW185" s="13" t="s">
        <v>34</v>
      </c>
      <c r="AX185" s="13" t="s">
        <v>86</v>
      </c>
      <c r="AY185" s="156" t="s">
        <v>147</v>
      </c>
    </row>
    <row r="186" spans="2:65" s="12" customFormat="1" ht="11.25">
      <c r="B186" s="148"/>
      <c r="D186" s="144" t="s">
        <v>158</v>
      </c>
      <c r="F186" s="150" t="s">
        <v>529</v>
      </c>
      <c r="H186" s="151">
        <v>3860.136</v>
      </c>
      <c r="I186" s="152"/>
      <c r="L186" s="148"/>
      <c r="M186" s="153"/>
      <c r="T186" s="154"/>
      <c r="AT186" s="149" t="s">
        <v>158</v>
      </c>
      <c r="AU186" s="149" t="s">
        <v>88</v>
      </c>
      <c r="AV186" s="12" t="s">
        <v>88</v>
      </c>
      <c r="AW186" s="12" t="s">
        <v>4</v>
      </c>
      <c r="AX186" s="12" t="s">
        <v>86</v>
      </c>
      <c r="AY186" s="149" t="s">
        <v>147</v>
      </c>
    </row>
    <row r="187" spans="2:65" s="1" customFormat="1" ht="24.2" customHeight="1">
      <c r="B187" s="31"/>
      <c r="C187" s="131" t="s">
        <v>228</v>
      </c>
      <c r="D187" s="131" t="s">
        <v>149</v>
      </c>
      <c r="E187" s="132" t="s">
        <v>530</v>
      </c>
      <c r="F187" s="133" t="s">
        <v>531</v>
      </c>
      <c r="G187" s="134" t="s">
        <v>335</v>
      </c>
      <c r="H187" s="135">
        <v>180</v>
      </c>
      <c r="I187" s="136"/>
      <c r="J187" s="137">
        <f>ROUND(I187*H187,2)</f>
        <v>0</v>
      </c>
      <c r="K187" s="133" t="s">
        <v>1</v>
      </c>
      <c r="L187" s="31"/>
      <c r="M187" s="138" t="s">
        <v>1</v>
      </c>
      <c r="N187" s="139" t="s">
        <v>43</v>
      </c>
      <c r="P187" s="140">
        <f>O187*H187</f>
        <v>0</v>
      </c>
      <c r="Q187" s="140">
        <v>0</v>
      </c>
      <c r="R187" s="140">
        <f>Q187*H187</f>
        <v>0</v>
      </c>
      <c r="S187" s="140">
        <v>0</v>
      </c>
      <c r="T187" s="141">
        <f>S187*H187</f>
        <v>0</v>
      </c>
      <c r="AR187" s="142" t="s">
        <v>249</v>
      </c>
      <c r="AT187" s="142" t="s">
        <v>149</v>
      </c>
      <c r="AU187" s="142" t="s">
        <v>88</v>
      </c>
      <c r="AY187" s="16" t="s">
        <v>147</v>
      </c>
      <c r="BE187" s="143">
        <f>IF(N187="základní",J187,0)</f>
        <v>0</v>
      </c>
      <c r="BF187" s="143">
        <f>IF(N187="snížená",J187,0)</f>
        <v>0</v>
      </c>
      <c r="BG187" s="143">
        <f>IF(N187="zákl. přenesená",J187,0)</f>
        <v>0</v>
      </c>
      <c r="BH187" s="143">
        <f>IF(N187="sníž. přenesená",J187,0)</f>
        <v>0</v>
      </c>
      <c r="BI187" s="143">
        <f>IF(N187="nulová",J187,0)</f>
        <v>0</v>
      </c>
      <c r="BJ187" s="16" t="s">
        <v>86</v>
      </c>
      <c r="BK187" s="143">
        <f>ROUND(I187*H187,2)</f>
        <v>0</v>
      </c>
      <c r="BL187" s="16" t="s">
        <v>249</v>
      </c>
      <c r="BM187" s="142" t="s">
        <v>532</v>
      </c>
    </row>
    <row r="188" spans="2:65" s="1" customFormat="1" ht="11.25">
      <c r="B188" s="31"/>
      <c r="D188" s="144" t="s">
        <v>156</v>
      </c>
      <c r="F188" s="145" t="s">
        <v>531</v>
      </c>
      <c r="I188" s="146"/>
      <c r="L188" s="31"/>
      <c r="M188" s="147"/>
      <c r="T188" s="55"/>
      <c r="AT188" s="16" t="s">
        <v>156</v>
      </c>
      <c r="AU188" s="16" t="s">
        <v>88</v>
      </c>
    </row>
    <row r="189" spans="2:65" s="12" customFormat="1" ht="11.25">
      <c r="B189" s="148"/>
      <c r="D189" s="144" t="s">
        <v>158</v>
      </c>
      <c r="E189" s="149" t="s">
        <v>1</v>
      </c>
      <c r="F189" s="150" t="s">
        <v>533</v>
      </c>
      <c r="H189" s="151">
        <v>180</v>
      </c>
      <c r="I189" s="152"/>
      <c r="L189" s="148"/>
      <c r="M189" s="153"/>
      <c r="T189" s="154"/>
      <c r="AT189" s="149" t="s">
        <v>158</v>
      </c>
      <c r="AU189" s="149" t="s">
        <v>88</v>
      </c>
      <c r="AV189" s="12" t="s">
        <v>88</v>
      </c>
      <c r="AW189" s="12" t="s">
        <v>34</v>
      </c>
      <c r="AX189" s="12" t="s">
        <v>78</v>
      </c>
      <c r="AY189" s="149" t="s">
        <v>147</v>
      </c>
    </row>
    <row r="190" spans="2:65" s="13" customFormat="1" ht="11.25">
      <c r="B190" s="155"/>
      <c r="D190" s="144" t="s">
        <v>158</v>
      </c>
      <c r="E190" s="156" t="s">
        <v>1</v>
      </c>
      <c r="F190" s="157" t="s">
        <v>160</v>
      </c>
      <c r="H190" s="158">
        <v>180</v>
      </c>
      <c r="I190" s="159"/>
      <c r="L190" s="155"/>
      <c r="M190" s="160"/>
      <c r="T190" s="161"/>
      <c r="AT190" s="156" t="s">
        <v>158</v>
      </c>
      <c r="AU190" s="156" t="s">
        <v>88</v>
      </c>
      <c r="AV190" s="13" t="s">
        <v>154</v>
      </c>
      <c r="AW190" s="13" t="s">
        <v>34</v>
      </c>
      <c r="AX190" s="13" t="s">
        <v>86</v>
      </c>
      <c r="AY190" s="156" t="s">
        <v>147</v>
      </c>
    </row>
    <row r="191" spans="2:65" s="1" customFormat="1" ht="16.5" customHeight="1">
      <c r="B191" s="31"/>
      <c r="C191" s="131" t="s">
        <v>234</v>
      </c>
      <c r="D191" s="131" t="s">
        <v>149</v>
      </c>
      <c r="E191" s="132" t="s">
        <v>534</v>
      </c>
      <c r="F191" s="133" t="s">
        <v>535</v>
      </c>
      <c r="G191" s="134" t="s">
        <v>169</v>
      </c>
      <c r="H191" s="135">
        <v>1</v>
      </c>
      <c r="I191" s="136"/>
      <c r="J191" s="137">
        <f>ROUND(I191*H191,2)</f>
        <v>0</v>
      </c>
      <c r="K191" s="133" t="s">
        <v>1</v>
      </c>
      <c r="L191" s="31"/>
      <c r="M191" s="138" t="s">
        <v>1</v>
      </c>
      <c r="N191" s="139" t="s">
        <v>43</v>
      </c>
      <c r="P191" s="140">
        <f>O191*H191</f>
        <v>0</v>
      </c>
      <c r="Q191" s="140">
        <v>0</v>
      </c>
      <c r="R191" s="140">
        <f>Q191*H191</f>
        <v>0</v>
      </c>
      <c r="S191" s="140">
        <v>0</v>
      </c>
      <c r="T191" s="141">
        <f>S191*H191</f>
        <v>0</v>
      </c>
      <c r="AR191" s="142" t="s">
        <v>249</v>
      </c>
      <c r="AT191" s="142" t="s">
        <v>149</v>
      </c>
      <c r="AU191" s="142" t="s">
        <v>88</v>
      </c>
      <c r="AY191" s="16" t="s">
        <v>147</v>
      </c>
      <c r="BE191" s="143">
        <f>IF(N191="základní",J191,0)</f>
        <v>0</v>
      </c>
      <c r="BF191" s="143">
        <f>IF(N191="snížená",J191,0)</f>
        <v>0</v>
      </c>
      <c r="BG191" s="143">
        <f>IF(N191="zákl. přenesená",J191,0)</f>
        <v>0</v>
      </c>
      <c r="BH191" s="143">
        <f>IF(N191="sníž. přenesená",J191,0)</f>
        <v>0</v>
      </c>
      <c r="BI191" s="143">
        <f>IF(N191="nulová",J191,0)</f>
        <v>0</v>
      </c>
      <c r="BJ191" s="16" t="s">
        <v>86</v>
      </c>
      <c r="BK191" s="143">
        <f>ROUND(I191*H191,2)</f>
        <v>0</v>
      </c>
      <c r="BL191" s="16" t="s">
        <v>249</v>
      </c>
      <c r="BM191" s="142" t="s">
        <v>536</v>
      </c>
    </row>
    <row r="192" spans="2:65" s="1" customFormat="1" ht="11.25">
      <c r="B192" s="31"/>
      <c r="D192" s="144" t="s">
        <v>156</v>
      </c>
      <c r="F192" s="145" t="s">
        <v>535</v>
      </c>
      <c r="I192" s="146"/>
      <c r="L192" s="31"/>
      <c r="M192" s="147"/>
      <c r="T192" s="55"/>
      <c r="AT192" s="16" t="s">
        <v>156</v>
      </c>
      <c r="AU192" s="16" t="s">
        <v>88</v>
      </c>
    </row>
    <row r="193" spans="2:65" s="12" customFormat="1" ht="11.25">
      <c r="B193" s="148"/>
      <c r="D193" s="144" t="s">
        <v>158</v>
      </c>
      <c r="E193" s="149" t="s">
        <v>1</v>
      </c>
      <c r="F193" s="150" t="s">
        <v>537</v>
      </c>
      <c r="H193" s="151">
        <v>1</v>
      </c>
      <c r="I193" s="152"/>
      <c r="L193" s="148"/>
      <c r="M193" s="153"/>
      <c r="T193" s="154"/>
      <c r="AT193" s="149" t="s">
        <v>158</v>
      </c>
      <c r="AU193" s="149" t="s">
        <v>88</v>
      </c>
      <c r="AV193" s="12" t="s">
        <v>88</v>
      </c>
      <c r="AW193" s="12" t="s">
        <v>34</v>
      </c>
      <c r="AX193" s="12" t="s">
        <v>78</v>
      </c>
      <c r="AY193" s="149" t="s">
        <v>147</v>
      </c>
    </row>
    <row r="194" spans="2:65" s="13" customFormat="1" ht="11.25">
      <c r="B194" s="155"/>
      <c r="D194" s="144" t="s">
        <v>158</v>
      </c>
      <c r="E194" s="156" t="s">
        <v>1</v>
      </c>
      <c r="F194" s="157" t="s">
        <v>160</v>
      </c>
      <c r="H194" s="158">
        <v>1</v>
      </c>
      <c r="I194" s="159"/>
      <c r="L194" s="155"/>
      <c r="M194" s="160"/>
      <c r="T194" s="161"/>
      <c r="AT194" s="156" t="s">
        <v>158</v>
      </c>
      <c r="AU194" s="156" t="s">
        <v>88</v>
      </c>
      <c r="AV194" s="13" t="s">
        <v>154</v>
      </c>
      <c r="AW194" s="13" t="s">
        <v>34</v>
      </c>
      <c r="AX194" s="13" t="s">
        <v>86</v>
      </c>
      <c r="AY194" s="156" t="s">
        <v>147</v>
      </c>
    </row>
    <row r="195" spans="2:65" s="1" customFormat="1" ht="21.75" customHeight="1">
      <c r="B195" s="31"/>
      <c r="C195" s="131" t="s">
        <v>241</v>
      </c>
      <c r="D195" s="131" t="s">
        <v>149</v>
      </c>
      <c r="E195" s="132" t="s">
        <v>538</v>
      </c>
      <c r="F195" s="133" t="s">
        <v>539</v>
      </c>
      <c r="G195" s="134" t="s">
        <v>152</v>
      </c>
      <c r="H195" s="135">
        <v>10720</v>
      </c>
      <c r="I195" s="136"/>
      <c r="J195" s="137">
        <f>ROUND(I195*H195,2)</f>
        <v>0</v>
      </c>
      <c r="K195" s="133" t="s">
        <v>1</v>
      </c>
      <c r="L195" s="31"/>
      <c r="M195" s="138" t="s">
        <v>1</v>
      </c>
      <c r="N195" s="139" t="s">
        <v>43</v>
      </c>
      <c r="P195" s="140">
        <f>O195*H195</f>
        <v>0</v>
      </c>
      <c r="Q195" s="140">
        <v>0</v>
      </c>
      <c r="R195" s="140">
        <f>Q195*H195</f>
        <v>0</v>
      </c>
      <c r="S195" s="140">
        <v>0</v>
      </c>
      <c r="T195" s="141">
        <f>S195*H195</f>
        <v>0</v>
      </c>
      <c r="AR195" s="142" t="s">
        <v>249</v>
      </c>
      <c r="AT195" s="142" t="s">
        <v>149</v>
      </c>
      <c r="AU195" s="142" t="s">
        <v>88</v>
      </c>
      <c r="AY195" s="16" t="s">
        <v>147</v>
      </c>
      <c r="BE195" s="143">
        <f>IF(N195="základní",J195,0)</f>
        <v>0</v>
      </c>
      <c r="BF195" s="143">
        <f>IF(N195="snížená",J195,0)</f>
        <v>0</v>
      </c>
      <c r="BG195" s="143">
        <f>IF(N195="zákl. přenesená",J195,0)</f>
        <v>0</v>
      </c>
      <c r="BH195" s="143">
        <f>IF(N195="sníž. přenesená",J195,0)</f>
        <v>0</v>
      </c>
      <c r="BI195" s="143">
        <f>IF(N195="nulová",J195,0)</f>
        <v>0</v>
      </c>
      <c r="BJ195" s="16" t="s">
        <v>86</v>
      </c>
      <c r="BK195" s="143">
        <f>ROUND(I195*H195,2)</f>
        <v>0</v>
      </c>
      <c r="BL195" s="16" t="s">
        <v>249</v>
      </c>
      <c r="BM195" s="142" t="s">
        <v>540</v>
      </c>
    </row>
    <row r="196" spans="2:65" s="1" customFormat="1" ht="11.25">
      <c r="B196" s="31"/>
      <c r="D196" s="144" t="s">
        <v>156</v>
      </c>
      <c r="F196" s="145" t="s">
        <v>539</v>
      </c>
      <c r="I196" s="146"/>
      <c r="L196" s="31"/>
      <c r="M196" s="147"/>
      <c r="T196" s="55"/>
      <c r="AT196" s="16" t="s">
        <v>156</v>
      </c>
      <c r="AU196" s="16" t="s">
        <v>88</v>
      </c>
    </row>
    <row r="197" spans="2:65" s="12" customFormat="1" ht="11.25">
      <c r="B197" s="148"/>
      <c r="D197" s="144" t="s">
        <v>158</v>
      </c>
      <c r="E197" s="149" t="s">
        <v>1</v>
      </c>
      <c r="F197" s="150" t="s">
        <v>541</v>
      </c>
      <c r="H197" s="151">
        <v>10720</v>
      </c>
      <c r="I197" s="152"/>
      <c r="L197" s="148"/>
      <c r="M197" s="153"/>
      <c r="T197" s="154"/>
      <c r="AT197" s="149" t="s">
        <v>158</v>
      </c>
      <c r="AU197" s="149" t="s">
        <v>88</v>
      </c>
      <c r="AV197" s="12" t="s">
        <v>88</v>
      </c>
      <c r="AW197" s="12" t="s">
        <v>34</v>
      </c>
      <c r="AX197" s="12" t="s">
        <v>78</v>
      </c>
      <c r="AY197" s="149" t="s">
        <v>147</v>
      </c>
    </row>
    <row r="198" spans="2:65" s="13" customFormat="1" ht="11.25">
      <c r="B198" s="155"/>
      <c r="D198" s="144" t="s">
        <v>158</v>
      </c>
      <c r="E198" s="156" t="s">
        <v>1</v>
      </c>
      <c r="F198" s="157" t="s">
        <v>160</v>
      </c>
      <c r="H198" s="158">
        <v>10720</v>
      </c>
      <c r="I198" s="159"/>
      <c r="L198" s="155"/>
      <c r="M198" s="160"/>
      <c r="T198" s="161"/>
      <c r="AT198" s="156" t="s">
        <v>158</v>
      </c>
      <c r="AU198" s="156" t="s">
        <v>88</v>
      </c>
      <c r="AV198" s="13" t="s">
        <v>154</v>
      </c>
      <c r="AW198" s="13" t="s">
        <v>34</v>
      </c>
      <c r="AX198" s="13" t="s">
        <v>86</v>
      </c>
      <c r="AY198" s="156" t="s">
        <v>147</v>
      </c>
    </row>
    <row r="199" spans="2:65" s="1" customFormat="1" ht="24.2" customHeight="1">
      <c r="B199" s="31"/>
      <c r="C199" s="131" t="s">
        <v>249</v>
      </c>
      <c r="D199" s="131" t="s">
        <v>149</v>
      </c>
      <c r="E199" s="132" t="s">
        <v>542</v>
      </c>
      <c r="F199" s="133" t="s">
        <v>543</v>
      </c>
      <c r="G199" s="134" t="s">
        <v>380</v>
      </c>
      <c r="H199" s="135">
        <v>97.453000000000003</v>
      </c>
      <c r="I199" s="136"/>
      <c r="J199" s="137">
        <f>ROUND(I199*H199,2)</f>
        <v>0</v>
      </c>
      <c r="K199" s="133" t="s">
        <v>153</v>
      </c>
      <c r="L199" s="31"/>
      <c r="M199" s="138" t="s">
        <v>1</v>
      </c>
      <c r="N199" s="139" t="s">
        <v>43</v>
      </c>
      <c r="P199" s="140">
        <f>O199*H199</f>
        <v>0</v>
      </c>
      <c r="Q199" s="140">
        <v>0</v>
      </c>
      <c r="R199" s="140">
        <f>Q199*H199</f>
        <v>0</v>
      </c>
      <c r="S199" s="140">
        <v>0</v>
      </c>
      <c r="T199" s="141">
        <f>S199*H199</f>
        <v>0</v>
      </c>
      <c r="AR199" s="142" t="s">
        <v>249</v>
      </c>
      <c r="AT199" s="142" t="s">
        <v>149</v>
      </c>
      <c r="AU199" s="142" t="s">
        <v>88</v>
      </c>
      <c r="AY199" s="16" t="s">
        <v>147</v>
      </c>
      <c r="BE199" s="143">
        <f>IF(N199="základní",J199,0)</f>
        <v>0</v>
      </c>
      <c r="BF199" s="143">
        <f>IF(N199="snížená",J199,0)</f>
        <v>0</v>
      </c>
      <c r="BG199" s="143">
        <f>IF(N199="zákl. přenesená",J199,0)</f>
        <v>0</v>
      </c>
      <c r="BH199" s="143">
        <f>IF(N199="sníž. přenesená",J199,0)</f>
        <v>0</v>
      </c>
      <c r="BI199" s="143">
        <f>IF(N199="nulová",J199,0)</f>
        <v>0</v>
      </c>
      <c r="BJ199" s="16" t="s">
        <v>86</v>
      </c>
      <c r="BK199" s="143">
        <f>ROUND(I199*H199,2)</f>
        <v>0</v>
      </c>
      <c r="BL199" s="16" t="s">
        <v>249</v>
      </c>
      <c r="BM199" s="142" t="s">
        <v>544</v>
      </c>
    </row>
    <row r="200" spans="2:65" s="1" customFormat="1" ht="29.25">
      <c r="B200" s="31"/>
      <c r="D200" s="144" t="s">
        <v>156</v>
      </c>
      <c r="F200" s="145" t="s">
        <v>545</v>
      </c>
      <c r="I200" s="146"/>
      <c r="L200" s="31"/>
      <c r="M200" s="181"/>
      <c r="N200" s="182"/>
      <c r="O200" s="182"/>
      <c r="P200" s="182"/>
      <c r="Q200" s="182"/>
      <c r="R200" s="182"/>
      <c r="S200" s="182"/>
      <c r="T200" s="183"/>
      <c r="AT200" s="16" t="s">
        <v>156</v>
      </c>
      <c r="AU200" s="16" t="s">
        <v>88</v>
      </c>
    </row>
    <row r="201" spans="2:65" s="1" customFormat="1" ht="6.95" customHeight="1">
      <c r="B201" s="43"/>
      <c r="C201" s="44"/>
      <c r="D201" s="44"/>
      <c r="E201" s="44"/>
      <c r="F201" s="44"/>
      <c r="G201" s="44"/>
      <c r="H201" s="44"/>
      <c r="I201" s="44"/>
      <c r="J201" s="44"/>
      <c r="K201" s="44"/>
      <c r="L201" s="31"/>
    </row>
  </sheetData>
  <sheetProtection algorithmName="SHA-512" hashValue="GFX5bGzCgd7Mf6Vgia7hnWPtlUZdCvJbvNRkepo6ll7vWnHVZaFL5iNzAIvUkJLfkipDF8niYAmiLNFL55bjpQ==" saltValue="b7ff3fpfzs4RPdBZEwoYZr9U0No24i3nG4nQBRkFHLkxouedAwdL6zEVUhjot3RAsbrVGqSXVvrjuvRwXsjNKg==" spinCount="100000" sheet="1" objects="1" scenarios="1" formatColumns="0" formatRows="0" autoFilter="0"/>
  <autoFilter ref="C121:K200" xr:uid="{00000000-0009-0000-0000-000003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464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AT2" s="16" t="s">
        <v>97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88</v>
      </c>
    </row>
    <row r="4" spans="2:46" ht="24.95" customHeight="1">
      <c r="B4" s="19"/>
      <c r="D4" s="20" t="s">
        <v>119</v>
      </c>
      <c r="L4" s="19"/>
      <c r="M4" s="87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22" t="str">
        <f>'Rekapitulace stavby'!K6</f>
        <v>Skládka TKO Štěpánovice - IV. etapa</v>
      </c>
      <c r="F7" s="223"/>
      <c r="G7" s="223"/>
      <c r="H7" s="223"/>
      <c r="L7" s="19"/>
    </row>
    <row r="8" spans="2:46" s="1" customFormat="1" ht="12" customHeight="1">
      <c r="B8" s="31"/>
      <c r="D8" s="26" t="s">
        <v>120</v>
      </c>
      <c r="L8" s="31"/>
    </row>
    <row r="9" spans="2:46" s="1" customFormat="1" ht="16.5" customHeight="1">
      <c r="B9" s="31"/>
      <c r="E9" s="188" t="s">
        <v>546</v>
      </c>
      <c r="F9" s="224"/>
      <c r="G9" s="224"/>
      <c r="H9" s="224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</v>
      </c>
      <c r="L11" s="31"/>
    </row>
    <row r="12" spans="2:46" s="1" customFormat="1" ht="12" customHeight="1">
      <c r="B12" s="31"/>
      <c r="D12" s="26" t="s">
        <v>22</v>
      </c>
      <c r="F12" s="24" t="s">
        <v>23</v>
      </c>
      <c r="I12" s="26" t="s">
        <v>24</v>
      </c>
      <c r="J12" s="51" t="str">
        <f>'Rekapitulace stavby'!AN8</f>
        <v>25. 7. 2025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26</v>
      </c>
      <c r="I14" s="26" t="s">
        <v>27</v>
      </c>
      <c r="J14" s="24" t="s">
        <v>1</v>
      </c>
      <c r="L14" s="31"/>
    </row>
    <row r="15" spans="2:46" s="1" customFormat="1" ht="18" customHeight="1">
      <c r="B15" s="31"/>
      <c r="E15" s="24" t="s">
        <v>28</v>
      </c>
      <c r="I15" s="26" t="s">
        <v>29</v>
      </c>
      <c r="J15" s="24" t="s">
        <v>1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30</v>
      </c>
      <c r="I17" s="26" t="s">
        <v>27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5" t="str">
        <f>'Rekapitulace stavby'!E14</f>
        <v>Vyplň údaj</v>
      </c>
      <c r="F18" s="194"/>
      <c r="G18" s="194"/>
      <c r="H18" s="194"/>
      <c r="I18" s="26" t="s">
        <v>29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32</v>
      </c>
      <c r="I20" s="26" t="s">
        <v>27</v>
      </c>
      <c r="J20" s="24" t="s">
        <v>1</v>
      </c>
      <c r="L20" s="31"/>
    </row>
    <row r="21" spans="2:12" s="1" customFormat="1" ht="18" customHeight="1">
      <c r="B21" s="31"/>
      <c r="E21" s="24" t="s">
        <v>33</v>
      </c>
      <c r="I21" s="26" t="s">
        <v>29</v>
      </c>
      <c r="J21" s="24" t="s">
        <v>1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35</v>
      </c>
      <c r="I23" s="26" t="s">
        <v>27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29</v>
      </c>
      <c r="J24" s="24" t="str">
        <f>IF('Rekapitulace stavby'!AN20="","",'Rekapitulace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37</v>
      </c>
      <c r="L26" s="31"/>
    </row>
    <row r="27" spans="2:12" s="7" customFormat="1" ht="16.5" customHeight="1">
      <c r="B27" s="88"/>
      <c r="E27" s="199" t="s">
        <v>1</v>
      </c>
      <c r="F27" s="199"/>
      <c r="G27" s="199"/>
      <c r="H27" s="199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38</v>
      </c>
      <c r="J30" s="65">
        <f>ROUND(J126,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40</v>
      </c>
      <c r="I32" s="34" t="s">
        <v>39</v>
      </c>
      <c r="J32" s="34" t="s">
        <v>41</v>
      </c>
      <c r="L32" s="31"/>
    </row>
    <row r="33" spans="2:12" s="1" customFormat="1" ht="14.45" customHeight="1">
      <c r="B33" s="31"/>
      <c r="D33" s="54" t="s">
        <v>42</v>
      </c>
      <c r="E33" s="26" t="s">
        <v>43</v>
      </c>
      <c r="F33" s="90">
        <f>ROUND((SUM(BE126:BE463)),  2)</f>
        <v>0</v>
      </c>
      <c r="I33" s="91">
        <v>0.21</v>
      </c>
      <c r="J33" s="90">
        <f>ROUND(((SUM(BE126:BE463))*I33),  2)</f>
        <v>0</v>
      </c>
      <c r="L33" s="31"/>
    </row>
    <row r="34" spans="2:12" s="1" customFormat="1" ht="14.45" customHeight="1">
      <c r="B34" s="31"/>
      <c r="E34" s="26" t="s">
        <v>44</v>
      </c>
      <c r="F34" s="90">
        <f>ROUND((SUM(BF126:BF463)),  2)</f>
        <v>0</v>
      </c>
      <c r="I34" s="91">
        <v>0.12</v>
      </c>
      <c r="J34" s="90">
        <f>ROUND(((SUM(BF126:BF463))*I34),  2)</f>
        <v>0</v>
      </c>
      <c r="L34" s="31"/>
    </row>
    <row r="35" spans="2:12" s="1" customFormat="1" ht="14.45" hidden="1" customHeight="1">
      <c r="B35" s="31"/>
      <c r="E35" s="26" t="s">
        <v>45</v>
      </c>
      <c r="F35" s="90">
        <f>ROUND((SUM(BG126:BG463)),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46</v>
      </c>
      <c r="F36" s="90">
        <f>ROUND((SUM(BH126:BH463)),  2)</f>
        <v>0</v>
      </c>
      <c r="I36" s="91">
        <v>0.12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47</v>
      </c>
      <c r="F37" s="90">
        <f>ROUND((SUM(BI126:BI463)),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48</v>
      </c>
      <c r="E39" s="56"/>
      <c r="F39" s="56"/>
      <c r="G39" s="94" t="s">
        <v>49</v>
      </c>
      <c r="H39" s="95" t="s">
        <v>50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51</v>
      </c>
      <c r="E50" s="41"/>
      <c r="F50" s="41"/>
      <c r="G50" s="40" t="s">
        <v>52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53</v>
      </c>
      <c r="E61" s="33"/>
      <c r="F61" s="98" t="s">
        <v>54</v>
      </c>
      <c r="G61" s="42" t="s">
        <v>53</v>
      </c>
      <c r="H61" s="33"/>
      <c r="I61" s="33"/>
      <c r="J61" s="99" t="s">
        <v>54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55</v>
      </c>
      <c r="E65" s="41"/>
      <c r="F65" s="41"/>
      <c r="G65" s="40" t="s">
        <v>56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53</v>
      </c>
      <c r="E76" s="33"/>
      <c r="F76" s="98" t="s">
        <v>54</v>
      </c>
      <c r="G76" s="42" t="s">
        <v>53</v>
      </c>
      <c r="H76" s="33"/>
      <c r="I76" s="33"/>
      <c r="J76" s="99" t="s">
        <v>54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122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22" t="str">
        <f>E7</f>
        <v>Skládka TKO Štěpánovice - IV. etapa</v>
      </c>
      <c r="F85" s="223"/>
      <c r="G85" s="223"/>
      <c r="H85" s="223"/>
      <c r="L85" s="31"/>
    </row>
    <row r="86" spans="2:47" s="1" customFormat="1" ht="12" customHeight="1">
      <c r="B86" s="31"/>
      <c r="C86" s="26" t="s">
        <v>120</v>
      </c>
      <c r="L86" s="31"/>
    </row>
    <row r="87" spans="2:47" s="1" customFormat="1" ht="16.5" customHeight="1">
      <c r="B87" s="31"/>
      <c r="E87" s="188" t="str">
        <f>E9</f>
        <v>SO 04 - Drenáže - 1. část</v>
      </c>
      <c r="F87" s="224"/>
      <c r="G87" s="224"/>
      <c r="H87" s="224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22</v>
      </c>
      <c r="F89" s="24" t="str">
        <f>F12</f>
        <v>k. ú. Štěpánovice u Klatov, k. ú. Dehtín</v>
      </c>
      <c r="I89" s="26" t="s">
        <v>24</v>
      </c>
      <c r="J89" s="51" t="str">
        <f>IF(J12="","",J12)</f>
        <v>25. 7. 2025</v>
      </c>
      <c r="L89" s="31"/>
    </row>
    <row r="90" spans="2:47" s="1" customFormat="1" ht="6.95" customHeight="1">
      <c r="B90" s="31"/>
      <c r="L90" s="31"/>
    </row>
    <row r="91" spans="2:47" s="1" customFormat="1" ht="40.15" customHeight="1">
      <c r="B91" s="31"/>
      <c r="C91" s="26" t="s">
        <v>26</v>
      </c>
      <c r="F91" s="24" t="str">
        <f>E15</f>
        <v>Město Klatovy, Nám. Míru 62/I, 339 01 Klatovy</v>
      </c>
      <c r="I91" s="26" t="s">
        <v>32</v>
      </c>
      <c r="J91" s="29" t="str">
        <f>E21</f>
        <v>INTERPROJEKT ODPADY s. r. o., Praha 6</v>
      </c>
      <c r="L91" s="31"/>
    </row>
    <row r="92" spans="2:47" s="1" customFormat="1" ht="15.2" customHeight="1">
      <c r="B92" s="31"/>
      <c r="C92" s="26" t="s">
        <v>30</v>
      </c>
      <c r="F92" s="24" t="str">
        <f>IF(E18="","",E18)</f>
        <v>Vyplň údaj</v>
      </c>
      <c r="I92" s="26" t="s">
        <v>35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123</v>
      </c>
      <c r="D94" s="92"/>
      <c r="E94" s="92"/>
      <c r="F94" s="92"/>
      <c r="G94" s="92"/>
      <c r="H94" s="92"/>
      <c r="I94" s="92"/>
      <c r="J94" s="101" t="s">
        <v>124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125</v>
      </c>
      <c r="J96" s="65">
        <f>J126</f>
        <v>0</v>
      </c>
      <c r="L96" s="31"/>
      <c r="AU96" s="16" t="s">
        <v>126</v>
      </c>
    </row>
    <row r="97" spans="2:12" s="8" customFormat="1" ht="24.95" customHeight="1">
      <c r="B97" s="103"/>
      <c r="D97" s="104" t="s">
        <v>127</v>
      </c>
      <c r="E97" s="105"/>
      <c r="F97" s="105"/>
      <c r="G97" s="105"/>
      <c r="H97" s="105"/>
      <c r="I97" s="105"/>
      <c r="J97" s="106">
        <f>J127</f>
        <v>0</v>
      </c>
      <c r="L97" s="103"/>
    </row>
    <row r="98" spans="2:12" s="9" customFormat="1" ht="19.899999999999999" customHeight="1">
      <c r="B98" s="107"/>
      <c r="D98" s="108" t="s">
        <v>128</v>
      </c>
      <c r="E98" s="109"/>
      <c r="F98" s="109"/>
      <c r="G98" s="109"/>
      <c r="H98" s="109"/>
      <c r="I98" s="109"/>
      <c r="J98" s="110">
        <f>J128</f>
        <v>0</v>
      </c>
      <c r="L98" s="107"/>
    </row>
    <row r="99" spans="2:12" s="9" customFormat="1" ht="19.899999999999999" customHeight="1">
      <c r="B99" s="107"/>
      <c r="D99" s="108" t="s">
        <v>547</v>
      </c>
      <c r="E99" s="109"/>
      <c r="F99" s="109"/>
      <c r="G99" s="109"/>
      <c r="H99" s="109"/>
      <c r="I99" s="109"/>
      <c r="J99" s="110">
        <f>J186</f>
        <v>0</v>
      </c>
      <c r="L99" s="107"/>
    </row>
    <row r="100" spans="2:12" s="9" customFormat="1" ht="19.899999999999999" customHeight="1">
      <c r="B100" s="107"/>
      <c r="D100" s="108" t="s">
        <v>477</v>
      </c>
      <c r="E100" s="109"/>
      <c r="F100" s="109"/>
      <c r="G100" s="109"/>
      <c r="H100" s="109"/>
      <c r="I100" s="109"/>
      <c r="J100" s="110">
        <f>J191</f>
        <v>0</v>
      </c>
      <c r="L100" s="107"/>
    </row>
    <row r="101" spans="2:12" s="9" customFormat="1" ht="19.899999999999999" customHeight="1">
      <c r="B101" s="107"/>
      <c r="D101" s="108" t="s">
        <v>548</v>
      </c>
      <c r="E101" s="109"/>
      <c r="F101" s="109"/>
      <c r="G101" s="109"/>
      <c r="H101" s="109"/>
      <c r="I101" s="109"/>
      <c r="J101" s="110">
        <f>J224</f>
        <v>0</v>
      </c>
      <c r="L101" s="107"/>
    </row>
    <row r="102" spans="2:12" s="9" customFormat="1" ht="19.899999999999999" customHeight="1">
      <c r="B102" s="107"/>
      <c r="D102" s="108" t="s">
        <v>129</v>
      </c>
      <c r="E102" s="109"/>
      <c r="F102" s="109"/>
      <c r="G102" s="109"/>
      <c r="H102" s="109"/>
      <c r="I102" s="109"/>
      <c r="J102" s="110">
        <f>J233</f>
        <v>0</v>
      </c>
      <c r="L102" s="107"/>
    </row>
    <row r="103" spans="2:12" s="9" customFormat="1" ht="19.899999999999999" customHeight="1">
      <c r="B103" s="107"/>
      <c r="D103" s="108" t="s">
        <v>130</v>
      </c>
      <c r="E103" s="109"/>
      <c r="F103" s="109"/>
      <c r="G103" s="109"/>
      <c r="H103" s="109"/>
      <c r="I103" s="109"/>
      <c r="J103" s="110">
        <f>J430</f>
        <v>0</v>
      </c>
      <c r="L103" s="107"/>
    </row>
    <row r="104" spans="2:12" s="9" customFormat="1" ht="19.899999999999999" customHeight="1">
      <c r="B104" s="107"/>
      <c r="D104" s="108" t="s">
        <v>549</v>
      </c>
      <c r="E104" s="109"/>
      <c r="F104" s="109"/>
      <c r="G104" s="109"/>
      <c r="H104" s="109"/>
      <c r="I104" s="109"/>
      <c r="J104" s="110">
        <f>J435</f>
        <v>0</v>
      </c>
      <c r="L104" s="107"/>
    </row>
    <row r="105" spans="2:12" s="8" customFormat="1" ht="24.95" customHeight="1">
      <c r="B105" s="103"/>
      <c r="D105" s="104" t="s">
        <v>550</v>
      </c>
      <c r="E105" s="105"/>
      <c r="F105" s="105"/>
      <c r="G105" s="105"/>
      <c r="H105" s="105"/>
      <c r="I105" s="105"/>
      <c r="J105" s="106">
        <f>J438</f>
        <v>0</v>
      </c>
      <c r="L105" s="103"/>
    </row>
    <row r="106" spans="2:12" s="9" customFormat="1" ht="19.899999999999999" customHeight="1">
      <c r="B106" s="107"/>
      <c r="D106" s="108" t="s">
        <v>551</v>
      </c>
      <c r="E106" s="109"/>
      <c r="F106" s="109"/>
      <c r="G106" s="109"/>
      <c r="H106" s="109"/>
      <c r="I106" s="109"/>
      <c r="J106" s="110">
        <f>J439</f>
        <v>0</v>
      </c>
      <c r="L106" s="107"/>
    </row>
    <row r="107" spans="2:12" s="1" customFormat="1" ht="21.75" customHeight="1">
      <c r="B107" s="31"/>
      <c r="L107" s="31"/>
    </row>
    <row r="108" spans="2:12" s="1" customFormat="1" ht="6.95" customHeight="1">
      <c r="B108" s="43"/>
      <c r="C108" s="44"/>
      <c r="D108" s="44"/>
      <c r="E108" s="44"/>
      <c r="F108" s="44"/>
      <c r="G108" s="44"/>
      <c r="H108" s="44"/>
      <c r="I108" s="44"/>
      <c r="J108" s="44"/>
      <c r="K108" s="44"/>
      <c r="L108" s="31"/>
    </row>
    <row r="112" spans="2:12" s="1" customFormat="1" ht="6.95" customHeight="1">
      <c r="B112" s="45"/>
      <c r="C112" s="46"/>
      <c r="D112" s="46"/>
      <c r="E112" s="46"/>
      <c r="F112" s="46"/>
      <c r="G112" s="46"/>
      <c r="H112" s="46"/>
      <c r="I112" s="46"/>
      <c r="J112" s="46"/>
      <c r="K112" s="46"/>
      <c r="L112" s="31"/>
    </row>
    <row r="113" spans="2:63" s="1" customFormat="1" ht="24.95" customHeight="1">
      <c r="B113" s="31"/>
      <c r="C113" s="20" t="s">
        <v>132</v>
      </c>
      <c r="L113" s="31"/>
    </row>
    <row r="114" spans="2:63" s="1" customFormat="1" ht="6.95" customHeight="1">
      <c r="B114" s="31"/>
      <c r="L114" s="31"/>
    </row>
    <row r="115" spans="2:63" s="1" customFormat="1" ht="12" customHeight="1">
      <c r="B115" s="31"/>
      <c r="C115" s="26" t="s">
        <v>16</v>
      </c>
      <c r="L115" s="31"/>
    </row>
    <row r="116" spans="2:63" s="1" customFormat="1" ht="16.5" customHeight="1">
      <c r="B116" s="31"/>
      <c r="E116" s="222" t="str">
        <f>E7</f>
        <v>Skládka TKO Štěpánovice - IV. etapa</v>
      </c>
      <c r="F116" s="223"/>
      <c r="G116" s="223"/>
      <c r="H116" s="223"/>
      <c r="L116" s="31"/>
    </row>
    <row r="117" spans="2:63" s="1" customFormat="1" ht="12" customHeight="1">
      <c r="B117" s="31"/>
      <c r="C117" s="26" t="s">
        <v>120</v>
      </c>
      <c r="L117" s="31"/>
    </row>
    <row r="118" spans="2:63" s="1" customFormat="1" ht="16.5" customHeight="1">
      <c r="B118" s="31"/>
      <c r="E118" s="188" t="str">
        <f>E9</f>
        <v>SO 04 - Drenáže - 1. část</v>
      </c>
      <c r="F118" s="224"/>
      <c r="G118" s="224"/>
      <c r="H118" s="224"/>
      <c r="L118" s="31"/>
    </row>
    <row r="119" spans="2:63" s="1" customFormat="1" ht="6.95" customHeight="1">
      <c r="B119" s="31"/>
      <c r="L119" s="31"/>
    </row>
    <row r="120" spans="2:63" s="1" customFormat="1" ht="12" customHeight="1">
      <c r="B120" s="31"/>
      <c r="C120" s="26" t="s">
        <v>22</v>
      </c>
      <c r="F120" s="24" t="str">
        <f>F12</f>
        <v>k. ú. Štěpánovice u Klatov, k. ú. Dehtín</v>
      </c>
      <c r="I120" s="26" t="s">
        <v>24</v>
      </c>
      <c r="J120" s="51" t="str">
        <f>IF(J12="","",J12)</f>
        <v>25. 7. 2025</v>
      </c>
      <c r="L120" s="31"/>
    </row>
    <row r="121" spans="2:63" s="1" customFormat="1" ht="6.95" customHeight="1">
      <c r="B121" s="31"/>
      <c r="L121" s="31"/>
    </row>
    <row r="122" spans="2:63" s="1" customFormat="1" ht="40.15" customHeight="1">
      <c r="B122" s="31"/>
      <c r="C122" s="26" t="s">
        <v>26</v>
      </c>
      <c r="F122" s="24" t="str">
        <f>E15</f>
        <v>Město Klatovy, Nám. Míru 62/I, 339 01 Klatovy</v>
      </c>
      <c r="I122" s="26" t="s">
        <v>32</v>
      </c>
      <c r="J122" s="29" t="str">
        <f>E21</f>
        <v>INTERPROJEKT ODPADY s. r. o., Praha 6</v>
      </c>
      <c r="L122" s="31"/>
    </row>
    <row r="123" spans="2:63" s="1" customFormat="1" ht="15.2" customHeight="1">
      <c r="B123" s="31"/>
      <c r="C123" s="26" t="s">
        <v>30</v>
      </c>
      <c r="F123" s="24" t="str">
        <f>IF(E18="","",E18)</f>
        <v>Vyplň údaj</v>
      </c>
      <c r="I123" s="26" t="s">
        <v>35</v>
      </c>
      <c r="J123" s="29" t="str">
        <f>E24</f>
        <v xml:space="preserve"> </v>
      </c>
      <c r="L123" s="31"/>
    </row>
    <row r="124" spans="2:63" s="1" customFormat="1" ht="10.35" customHeight="1">
      <c r="B124" s="31"/>
      <c r="L124" s="31"/>
    </row>
    <row r="125" spans="2:63" s="10" customFormat="1" ht="29.25" customHeight="1">
      <c r="B125" s="111"/>
      <c r="C125" s="112" t="s">
        <v>133</v>
      </c>
      <c r="D125" s="113" t="s">
        <v>63</v>
      </c>
      <c r="E125" s="113" t="s">
        <v>59</v>
      </c>
      <c r="F125" s="113" t="s">
        <v>60</v>
      </c>
      <c r="G125" s="113" t="s">
        <v>134</v>
      </c>
      <c r="H125" s="113" t="s">
        <v>135</v>
      </c>
      <c r="I125" s="113" t="s">
        <v>136</v>
      </c>
      <c r="J125" s="113" t="s">
        <v>124</v>
      </c>
      <c r="K125" s="114" t="s">
        <v>137</v>
      </c>
      <c r="L125" s="111"/>
      <c r="M125" s="58" t="s">
        <v>1</v>
      </c>
      <c r="N125" s="59" t="s">
        <v>42</v>
      </c>
      <c r="O125" s="59" t="s">
        <v>138</v>
      </c>
      <c r="P125" s="59" t="s">
        <v>139</v>
      </c>
      <c r="Q125" s="59" t="s">
        <v>140</v>
      </c>
      <c r="R125" s="59" t="s">
        <v>141</v>
      </c>
      <c r="S125" s="59" t="s">
        <v>142</v>
      </c>
      <c r="T125" s="60" t="s">
        <v>143</v>
      </c>
    </row>
    <row r="126" spans="2:63" s="1" customFormat="1" ht="22.9" customHeight="1">
      <c r="B126" s="31"/>
      <c r="C126" s="63" t="s">
        <v>144</v>
      </c>
      <c r="J126" s="115">
        <f>BK126</f>
        <v>0</v>
      </c>
      <c r="L126" s="31"/>
      <c r="M126" s="61"/>
      <c r="N126" s="52"/>
      <c r="O126" s="52"/>
      <c r="P126" s="116">
        <f>P127+P438</f>
        <v>0</v>
      </c>
      <c r="Q126" s="52"/>
      <c r="R126" s="116">
        <f>R127+R438</f>
        <v>526.01273155000001</v>
      </c>
      <c r="S126" s="52"/>
      <c r="T126" s="117">
        <f>T127+T438</f>
        <v>5.8800000000000005E-2</v>
      </c>
      <c r="AT126" s="16" t="s">
        <v>77</v>
      </c>
      <c r="AU126" s="16" t="s">
        <v>126</v>
      </c>
      <c r="BK126" s="118">
        <f>BK127+BK438</f>
        <v>0</v>
      </c>
    </row>
    <row r="127" spans="2:63" s="11" customFormat="1" ht="25.9" customHeight="1">
      <c r="B127" s="119"/>
      <c r="D127" s="120" t="s">
        <v>77</v>
      </c>
      <c r="E127" s="121" t="s">
        <v>145</v>
      </c>
      <c r="F127" s="121" t="s">
        <v>146</v>
      </c>
      <c r="I127" s="122"/>
      <c r="J127" s="123">
        <f>BK127</f>
        <v>0</v>
      </c>
      <c r="L127" s="119"/>
      <c r="M127" s="124"/>
      <c r="P127" s="125">
        <f>P128+P186+P191+P224+P233+P430+P435</f>
        <v>0</v>
      </c>
      <c r="R127" s="125">
        <f>R128+R186+R191+R224+R233+R430+R435</f>
        <v>523.26463654999998</v>
      </c>
      <c r="T127" s="126">
        <f>T128+T186+T191+T224+T233+T430+T435</f>
        <v>5.8800000000000005E-2</v>
      </c>
      <c r="AR127" s="120" t="s">
        <v>86</v>
      </c>
      <c r="AT127" s="127" t="s">
        <v>77</v>
      </c>
      <c r="AU127" s="127" t="s">
        <v>78</v>
      </c>
      <c r="AY127" s="120" t="s">
        <v>147</v>
      </c>
      <c r="BK127" s="128">
        <f>BK128+BK186+BK191+BK224+BK233+BK430+BK435</f>
        <v>0</v>
      </c>
    </row>
    <row r="128" spans="2:63" s="11" customFormat="1" ht="22.9" customHeight="1">
      <c r="B128" s="119"/>
      <c r="D128" s="120" t="s">
        <v>77</v>
      </c>
      <c r="E128" s="129" t="s">
        <v>86</v>
      </c>
      <c r="F128" s="129" t="s">
        <v>148</v>
      </c>
      <c r="I128" s="122"/>
      <c r="J128" s="130">
        <f>BK128</f>
        <v>0</v>
      </c>
      <c r="L128" s="119"/>
      <c r="M128" s="124"/>
      <c r="P128" s="125">
        <f>SUM(P129:P185)</f>
        <v>0</v>
      </c>
      <c r="R128" s="125">
        <f>SUM(R129:R185)</f>
        <v>505.09000000000003</v>
      </c>
      <c r="T128" s="126">
        <f>SUM(T129:T185)</f>
        <v>0</v>
      </c>
      <c r="AR128" s="120" t="s">
        <v>86</v>
      </c>
      <c r="AT128" s="127" t="s">
        <v>77</v>
      </c>
      <c r="AU128" s="127" t="s">
        <v>86</v>
      </c>
      <c r="AY128" s="120" t="s">
        <v>147</v>
      </c>
      <c r="BK128" s="128">
        <f>SUM(BK129:BK185)</f>
        <v>0</v>
      </c>
    </row>
    <row r="129" spans="2:65" s="1" customFormat="1" ht="33" customHeight="1">
      <c r="B129" s="31"/>
      <c r="C129" s="131" t="s">
        <v>86</v>
      </c>
      <c r="D129" s="131" t="s">
        <v>149</v>
      </c>
      <c r="E129" s="132" t="s">
        <v>552</v>
      </c>
      <c r="F129" s="133" t="s">
        <v>553</v>
      </c>
      <c r="G129" s="134" t="s">
        <v>224</v>
      </c>
      <c r="H129" s="135">
        <v>123.13500000000001</v>
      </c>
      <c r="I129" s="136"/>
      <c r="J129" s="137">
        <f>ROUND(I129*H129,2)</f>
        <v>0</v>
      </c>
      <c r="K129" s="133" t="s">
        <v>153</v>
      </c>
      <c r="L129" s="31"/>
      <c r="M129" s="138" t="s">
        <v>1</v>
      </c>
      <c r="N129" s="139" t="s">
        <v>43</v>
      </c>
      <c r="P129" s="140">
        <f>O129*H129</f>
        <v>0</v>
      </c>
      <c r="Q129" s="140">
        <v>0</v>
      </c>
      <c r="R129" s="140">
        <f>Q129*H129</f>
        <v>0</v>
      </c>
      <c r="S129" s="140">
        <v>0</v>
      </c>
      <c r="T129" s="141">
        <f>S129*H129</f>
        <v>0</v>
      </c>
      <c r="AR129" s="142" t="s">
        <v>154</v>
      </c>
      <c r="AT129" s="142" t="s">
        <v>149</v>
      </c>
      <c r="AU129" s="142" t="s">
        <v>88</v>
      </c>
      <c r="AY129" s="16" t="s">
        <v>147</v>
      </c>
      <c r="BE129" s="143">
        <f>IF(N129="základní",J129,0)</f>
        <v>0</v>
      </c>
      <c r="BF129" s="143">
        <f>IF(N129="snížená",J129,0)</f>
        <v>0</v>
      </c>
      <c r="BG129" s="143">
        <f>IF(N129="zákl. přenesená",J129,0)</f>
        <v>0</v>
      </c>
      <c r="BH129" s="143">
        <f>IF(N129="sníž. přenesená",J129,0)</f>
        <v>0</v>
      </c>
      <c r="BI129" s="143">
        <f>IF(N129="nulová",J129,0)</f>
        <v>0</v>
      </c>
      <c r="BJ129" s="16" t="s">
        <v>86</v>
      </c>
      <c r="BK129" s="143">
        <f>ROUND(I129*H129,2)</f>
        <v>0</v>
      </c>
      <c r="BL129" s="16" t="s">
        <v>154</v>
      </c>
      <c r="BM129" s="142" t="s">
        <v>554</v>
      </c>
    </row>
    <row r="130" spans="2:65" s="1" customFormat="1" ht="29.25">
      <c r="B130" s="31"/>
      <c r="D130" s="144" t="s">
        <v>156</v>
      </c>
      <c r="F130" s="145" t="s">
        <v>555</v>
      </c>
      <c r="I130" s="146"/>
      <c r="L130" s="31"/>
      <c r="M130" s="147"/>
      <c r="T130" s="55"/>
      <c r="AT130" s="16" t="s">
        <v>156</v>
      </c>
      <c r="AU130" s="16" t="s">
        <v>88</v>
      </c>
    </row>
    <row r="131" spans="2:65" s="12" customFormat="1" ht="22.5">
      <c r="B131" s="148"/>
      <c r="D131" s="144" t="s">
        <v>158</v>
      </c>
      <c r="E131" s="149" t="s">
        <v>1</v>
      </c>
      <c r="F131" s="150" t="s">
        <v>556</v>
      </c>
      <c r="H131" s="151">
        <v>123.13500000000001</v>
      </c>
      <c r="I131" s="152"/>
      <c r="L131" s="148"/>
      <c r="M131" s="153"/>
      <c r="T131" s="154"/>
      <c r="AT131" s="149" t="s">
        <v>158</v>
      </c>
      <c r="AU131" s="149" t="s">
        <v>88</v>
      </c>
      <c r="AV131" s="12" t="s">
        <v>88</v>
      </c>
      <c r="AW131" s="12" t="s">
        <v>34</v>
      </c>
      <c r="AX131" s="12" t="s">
        <v>78</v>
      </c>
      <c r="AY131" s="149" t="s">
        <v>147</v>
      </c>
    </row>
    <row r="132" spans="2:65" s="13" customFormat="1" ht="11.25">
      <c r="B132" s="155"/>
      <c r="D132" s="144" t="s">
        <v>158</v>
      </c>
      <c r="E132" s="156" t="s">
        <v>1</v>
      </c>
      <c r="F132" s="157" t="s">
        <v>160</v>
      </c>
      <c r="H132" s="158">
        <v>123.13500000000001</v>
      </c>
      <c r="I132" s="159"/>
      <c r="L132" s="155"/>
      <c r="M132" s="160"/>
      <c r="T132" s="161"/>
      <c r="AT132" s="156" t="s">
        <v>158</v>
      </c>
      <c r="AU132" s="156" t="s">
        <v>88</v>
      </c>
      <c r="AV132" s="13" t="s">
        <v>154</v>
      </c>
      <c r="AW132" s="13" t="s">
        <v>34</v>
      </c>
      <c r="AX132" s="13" t="s">
        <v>86</v>
      </c>
      <c r="AY132" s="156" t="s">
        <v>147</v>
      </c>
    </row>
    <row r="133" spans="2:65" s="1" customFormat="1" ht="33" customHeight="1">
      <c r="B133" s="31"/>
      <c r="C133" s="131" t="s">
        <v>88</v>
      </c>
      <c r="D133" s="131" t="s">
        <v>149</v>
      </c>
      <c r="E133" s="132" t="s">
        <v>557</v>
      </c>
      <c r="F133" s="133" t="s">
        <v>558</v>
      </c>
      <c r="G133" s="134" t="s">
        <v>224</v>
      </c>
      <c r="H133" s="135">
        <v>607.779</v>
      </c>
      <c r="I133" s="136"/>
      <c r="J133" s="137">
        <f>ROUND(I133*H133,2)</f>
        <v>0</v>
      </c>
      <c r="K133" s="133" t="s">
        <v>153</v>
      </c>
      <c r="L133" s="31"/>
      <c r="M133" s="138" t="s">
        <v>1</v>
      </c>
      <c r="N133" s="139" t="s">
        <v>43</v>
      </c>
      <c r="P133" s="140">
        <f>O133*H133</f>
        <v>0</v>
      </c>
      <c r="Q133" s="140">
        <v>0</v>
      </c>
      <c r="R133" s="140">
        <f>Q133*H133</f>
        <v>0</v>
      </c>
      <c r="S133" s="140">
        <v>0</v>
      </c>
      <c r="T133" s="141">
        <f>S133*H133</f>
        <v>0</v>
      </c>
      <c r="AR133" s="142" t="s">
        <v>154</v>
      </c>
      <c r="AT133" s="142" t="s">
        <v>149</v>
      </c>
      <c r="AU133" s="142" t="s">
        <v>88</v>
      </c>
      <c r="AY133" s="16" t="s">
        <v>147</v>
      </c>
      <c r="BE133" s="143">
        <f>IF(N133="základní",J133,0)</f>
        <v>0</v>
      </c>
      <c r="BF133" s="143">
        <f>IF(N133="snížená",J133,0)</f>
        <v>0</v>
      </c>
      <c r="BG133" s="143">
        <f>IF(N133="zákl. přenesená",J133,0)</f>
        <v>0</v>
      </c>
      <c r="BH133" s="143">
        <f>IF(N133="sníž. přenesená",J133,0)</f>
        <v>0</v>
      </c>
      <c r="BI133" s="143">
        <f>IF(N133="nulová",J133,0)</f>
        <v>0</v>
      </c>
      <c r="BJ133" s="16" t="s">
        <v>86</v>
      </c>
      <c r="BK133" s="143">
        <f>ROUND(I133*H133,2)</f>
        <v>0</v>
      </c>
      <c r="BL133" s="16" t="s">
        <v>154</v>
      </c>
      <c r="BM133" s="142" t="s">
        <v>559</v>
      </c>
    </row>
    <row r="134" spans="2:65" s="1" customFormat="1" ht="29.25">
      <c r="B134" s="31"/>
      <c r="D134" s="144" t="s">
        <v>156</v>
      </c>
      <c r="F134" s="145" t="s">
        <v>560</v>
      </c>
      <c r="I134" s="146"/>
      <c r="L134" s="31"/>
      <c r="M134" s="147"/>
      <c r="T134" s="55"/>
      <c r="AT134" s="16" t="s">
        <v>156</v>
      </c>
      <c r="AU134" s="16" t="s">
        <v>88</v>
      </c>
    </row>
    <row r="135" spans="2:65" s="12" customFormat="1" ht="22.5">
      <c r="B135" s="148"/>
      <c r="D135" s="144" t="s">
        <v>158</v>
      </c>
      <c r="E135" s="149" t="s">
        <v>1</v>
      </c>
      <c r="F135" s="150" t="s">
        <v>561</v>
      </c>
      <c r="H135" s="151">
        <v>607.779</v>
      </c>
      <c r="I135" s="152"/>
      <c r="L135" s="148"/>
      <c r="M135" s="153"/>
      <c r="T135" s="154"/>
      <c r="AT135" s="149" t="s">
        <v>158</v>
      </c>
      <c r="AU135" s="149" t="s">
        <v>88</v>
      </c>
      <c r="AV135" s="12" t="s">
        <v>88</v>
      </c>
      <c r="AW135" s="12" t="s">
        <v>34</v>
      </c>
      <c r="AX135" s="12" t="s">
        <v>78</v>
      </c>
      <c r="AY135" s="149" t="s">
        <v>147</v>
      </c>
    </row>
    <row r="136" spans="2:65" s="13" customFormat="1" ht="11.25">
      <c r="B136" s="155"/>
      <c r="D136" s="144" t="s">
        <v>158</v>
      </c>
      <c r="E136" s="156" t="s">
        <v>1</v>
      </c>
      <c r="F136" s="157" t="s">
        <v>160</v>
      </c>
      <c r="H136" s="158">
        <v>607.779</v>
      </c>
      <c r="I136" s="159"/>
      <c r="L136" s="155"/>
      <c r="M136" s="160"/>
      <c r="T136" s="161"/>
      <c r="AT136" s="156" t="s">
        <v>158</v>
      </c>
      <c r="AU136" s="156" t="s">
        <v>88</v>
      </c>
      <c r="AV136" s="13" t="s">
        <v>154</v>
      </c>
      <c r="AW136" s="13" t="s">
        <v>34</v>
      </c>
      <c r="AX136" s="13" t="s">
        <v>86</v>
      </c>
      <c r="AY136" s="156" t="s">
        <v>147</v>
      </c>
    </row>
    <row r="137" spans="2:65" s="1" customFormat="1" ht="37.9" customHeight="1">
      <c r="B137" s="31"/>
      <c r="C137" s="131" t="s">
        <v>166</v>
      </c>
      <c r="D137" s="131" t="s">
        <v>149</v>
      </c>
      <c r="E137" s="132" t="s">
        <v>260</v>
      </c>
      <c r="F137" s="133" t="s">
        <v>261</v>
      </c>
      <c r="G137" s="134" t="s">
        <v>224</v>
      </c>
      <c r="H137" s="135">
        <v>1309.1780000000001</v>
      </c>
      <c r="I137" s="136"/>
      <c r="J137" s="137">
        <f>ROUND(I137*H137,2)</f>
        <v>0</v>
      </c>
      <c r="K137" s="133" t="s">
        <v>153</v>
      </c>
      <c r="L137" s="31"/>
      <c r="M137" s="138" t="s">
        <v>1</v>
      </c>
      <c r="N137" s="139" t="s">
        <v>43</v>
      </c>
      <c r="P137" s="140">
        <f>O137*H137</f>
        <v>0</v>
      </c>
      <c r="Q137" s="140">
        <v>0</v>
      </c>
      <c r="R137" s="140">
        <f>Q137*H137</f>
        <v>0</v>
      </c>
      <c r="S137" s="140">
        <v>0</v>
      </c>
      <c r="T137" s="141">
        <f>S137*H137</f>
        <v>0</v>
      </c>
      <c r="AR137" s="142" t="s">
        <v>154</v>
      </c>
      <c r="AT137" s="142" t="s">
        <v>149</v>
      </c>
      <c r="AU137" s="142" t="s">
        <v>88</v>
      </c>
      <c r="AY137" s="16" t="s">
        <v>147</v>
      </c>
      <c r="BE137" s="143">
        <f>IF(N137="základní",J137,0)</f>
        <v>0</v>
      </c>
      <c r="BF137" s="143">
        <f>IF(N137="snížená",J137,0)</f>
        <v>0</v>
      </c>
      <c r="BG137" s="143">
        <f>IF(N137="zákl. přenesená",J137,0)</f>
        <v>0</v>
      </c>
      <c r="BH137" s="143">
        <f>IF(N137="sníž. přenesená",J137,0)</f>
        <v>0</v>
      </c>
      <c r="BI137" s="143">
        <f>IF(N137="nulová",J137,0)</f>
        <v>0</v>
      </c>
      <c r="BJ137" s="16" t="s">
        <v>86</v>
      </c>
      <c r="BK137" s="143">
        <f>ROUND(I137*H137,2)</f>
        <v>0</v>
      </c>
      <c r="BL137" s="16" t="s">
        <v>154</v>
      </c>
      <c r="BM137" s="142" t="s">
        <v>562</v>
      </c>
    </row>
    <row r="138" spans="2:65" s="1" customFormat="1" ht="39">
      <c r="B138" s="31"/>
      <c r="D138" s="144" t="s">
        <v>156</v>
      </c>
      <c r="F138" s="145" t="s">
        <v>263</v>
      </c>
      <c r="I138" s="146"/>
      <c r="L138" s="31"/>
      <c r="M138" s="147"/>
      <c r="T138" s="55"/>
      <c r="AT138" s="16" t="s">
        <v>156</v>
      </c>
      <c r="AU138" s="16" t="s">
        <v>88</v>
      </c>
    </row>
    <row r="139" spans="2:65" s="12" customFormat="1" ht="22.5">
      <c r="B139" s="148"/>
      <c r="D139" s="144" t="s">
        <v>158</v>
      </c>
      <c r="E139" s="149" t="s">
        <v>1</v>
      </c>
      <c r="F139" s="150" t="s">
        <v>563</v>
      </c>
      <c r="H139" s="151">
        <v>123.13500000000001</v>
      </c>
      <c r="I139" s="152"/>
      <c r="L139" s="148"/>
      <c r="M139" s="153"/>
      <c r="T139" s="154"/>
      <c r="AT139" s="149" t="s">
        <v>158</v>
      </c>
      <c r="AU139" s="149" t="s">
        <v>88</v>
      </c>
      <c r="AV139" s="12" t="s">
        <v>88</v>
      </c>
      <c r="AW139" s="12" t="s">
        <v>34</v>
      </c>
      <c r="AX139" s="12" t="s">
        <v>78</v>
      </c>
      <c r="AY139" s="149" t="s">
        <v>147</v>
      </c>
    </row>
    <row r="140" spans="2:65" s="12" customFormat="1" ht="33.75">
      <c r="B140" s="148"/>
      <c r="D140" s="144" t="s">
        <v>158</v>
      </c>
      <c r="E140" s="149" t="s">
        <v>1</v>
      </c>
      <c r="F140" s="150" t="s">
        <v>564</v>
      </c>
      <c r="H140" s="151">
        <v>607.779</v>
      </c>
      <c r="I140" s="152"/>
      <c r="L140" s="148"/>
      <c r="M140" s="153"/>
      <c r="T140" s="154"/>
      <c r="AT140" s="149" t="s">
        <v>158</v>
      </c>
      <c r="AU140" s="149" t="s">
        <v>88</v>
      </c>
      <c r="AV140" s="12" t="s">
        <v>88</v>
      </c>
      <c r="AW140" s="12" t="s">
        <v>34</v>
      </c>
      <c r="AX140" s="12" t="s">
        <v>78</v>
      </c>
      <c r="AY140" s="149" t="s">
        <v>147</v>
      </c>
    </row>
    <row r="141" spans="2:65" s="12" customFormat="1" ht="22.5">
      <c r="B141" s="148"/>
      <c r="D141" s="144" t="s">
        <v>158</v>
      </c>
      <c r="E141" s="149" t="s">
        <v>1</v>
      </c>
      <c r="F141" s="150" t="s">
        <v>565</v>
      </c>
      <c r="H141" s="151">
        <v>578.26400000000001</v>
      </c>
      <c r="I141" s="152"/>
      <c r="L141" s="148"/>
      <c r="M141" s="153"/>
      <c r="T141" s="154"/>
      <c r="AT141" s="149" t="s">
        <v>158</v>
      </c>
      <c r="AU141" s="149" t="s">
        <v>88</v>
      </c>
      <c r="AV141" s="12" t="s">
        <v>88</v>
      </c>
      <c r="AW141" s="12" t="s">
        <v>34</v>
      </c>
      <c r="AX141" s="12" t="s">
        <v>78</v>
      </c>
      <c r="AY141" s="149" t="s">
        <v>147</v>
      </c>
    </row>
    <row r="142" spans="2:65" s="13" customFormat="1" ht="11.25">
      <c r="B142" s="155"/>
      <c r="D142" s="144" t="s">
        <v>158</v>
      </c>
      <c r="E142" s="156" t="s">
        <v>1</v>
      </c>
      <c r="F142" s="157" t="s">
        <v>160</v>
      </c>
      <c r="H142" s="158">
        <v>1309.1779999999999</v>
      </c>
      <c r="I142" s="159"/>
      <c r="L142" s="155"/>
      <c r="M142" s="160"/>
      <c r="T142" s="161"/>
      <c r="AT142" s="156" t="s">
        <v>158</v>
      </c>
      <c r="AU142" s="156" t="s">
        <v>88</v>
      </c>
      <c r="AV142" s="13" t="s">
        <v>154</v>
      </c>
      <c r="AW142" s="13" t="s">
        <v>34</v>
      </c>
      <c r="AX142" s="13" t="s">
        <v>86</v>
      </c>
      <c r="AY142" s="156" t="s">
        <v>147</v>
      </c>
    </row>
    <row r="143" spans="2:65" s="1" customFormat="1" ht="24.2" customHeight="1">
      <c r="B143" s="31"/>
      <c r="C143" s="131" t="s">
        <v>154</v>
      </c>
      <c r="D143" s="131" t="s">
        <v>149</v>
      </c>
      <c r="E143" s="132" t="s">
        <v>275</v>
      </c>
      <c r="F143" s="133" t="s">
        <v>276</v>
      </c>
      <c r="G143" s="134" t="s">
        <v>224</v>
      </c>
      <c r="H143" s="135">
        <v>578.26400000000001</v>
      </c>
      <c r="I143" s="136"/>
      <c r="J143" s="137">
        <f>ROUND(I143*H143,2)</f>
        <v>0</v>
      </c>
      <c r="K143" s="133" t="s">
        <v>153</v>
      </c>
      <c r="L143" s="31"/>
      <c r="M143" s="138" t="s">
        <v>1</v>
      </c>
      <c r="N143" s="139" t="s">
        <v>43</v>
      </c>
      <c r="P143" s="140">
        <f>O143*H143</f>
        <v>0</v>
      </c>
      <c r="Q143" s="140">
        <v>0</v>
      </c>
      <c r="R143" s="140">
        <f>Q143*H143</f>
        <v>0</v>
      </c>
      <c r="S143" s="140">
        <v>0</v>
      </c>
      <c r="T143" s="141">
        <f>S143*H143</f>
        <v>0</v>
      </c>
      <c r="AR143" s="142" t="s">
        <v>154</v>
      </c>
      <c r="AT143" s="142" t="s">
        <v>149</v>
      </c>
      <c r="AU143" s="142" t="s">
        <v>88</v>
      </c>
      <c r="AY143" s="16" t="s">
        <v>147</v>
      </c>
      <c r="BE143" s="143">
        <f>IF(N143="základní",J143,0)</f>
        <v>0</v>
      </c>
      <c r="BF143" s="143">
        <f>IF(N143="snížená",J143,0)</f>
        <v>0</v>
      </c>
      <c r="BG143" s="143">
        <f>IF(N143="zákl. přenesená",J143,0)</f>
        <v>0</v>
      </c>
      <c r="BH143" s="143">
        <f>IF(N143="sníž. přenesená",J143,0)</f>
        <v>0</v>
      </c>
      <c r="BI143" s="143">
        <f>IF(N143="nulová",J143,0)</f>
        <v>0</v>
      </c>
      <c r="BJ143" s="16" t="s">
        <v>86</v>
      </c>
      <c r="BK143" s="143">
        <f>ROUND(I143*H143,2)</f>
        <v>0</v>
      </c>
      <c r="BL143" s="16" t="s">
        <v>154</v>
      </c>
      <c r="BM143" s="142" t="s">
        <v>566</v>
      </c>
    </row>
    <row r="144" spans="2:65" s="1" customFormat="1" ht="29.25">
      <c r="B144" s="31"/>
      <c r="D144" s="144" t="s">
        <v>156</v>
      </c>
      <c r="F144" s="145" t="s">
        <v>278</v>
      </c>
      <c r="I144" s="146"/>
      <c r="L144" s="31"/>
      <c r="M144" s="147"/>
      <c r="T144" s="55"/>
      <c r="AT144" s="16" t="s">
        <v>156</v>
      </c>
      <c r="AU144" s="16" t="s">
        <v>88</v>
      </c>
    </row>
    <row r="145" spans="2:65" s="12" customFormat="1" ht="22.5">
      <c r="B145" s="148"/>
      <c r="D145" s="144" t="s">
        <v>158</v>
      </c>
      <c r="E145" s="149" t="s">
        <v>1</v>
      </c>
      <c r="F145" s="150" t="s">
        <v>567</v>
      </c>
      <c r="H145" s="151">
        <v>578.26400000000001</v>
      </c>
      <c r="I145" s="152"/>
      <c r="L145" s="148"/>
      <c r="M145" s="153"/>
      <c r="T145" s="154"/>
      <c r="AT145" s="149" t="s">
        <v>158</v>
      </c>
      <c r="AU145" s="149" t="s">
        <v>88</v>
      </c>
      <c r="AV145" s="12" t="s">
        <v>88</v>
      </c>
      <c r="AW145" s="12" t="s">
        <v>34</v>
      </c>
      <c r="AX145" s="12" t="s">
        <v>78</v>
      </c>
      <c r="AY145" s="149" t="s">
        <v>147</v>
      </c>
    </row>
    <row r="146" spans="2:65" s="13" customFormat="1" ht="11.25">
      <c r="B146" s="155"/>
      <c r="D146" s="144" t="s">
        <v>158</v>
      </c>
      <c r="E146" s="156" t="s">
        <v>1</v>
      </c>
      <c r="F146" s="157" t="s">
        <v>160</v>
      </c>
      <c r="H146" s="158">
        <v>578.26400000000001</v>
      </c>
      <c r="I146" s="159"/>
      <c r="L146" s="155"/>
      <c r="M146" s="160"/>
      <c r="T146" s="161"/>
      <c r="AT146" s="156" t="s">
        <v>158</v>
      </c>
      <c r="AU146" s="156" t="s">
        <v>88</v>
      </c>
      <c r="AV146" s="13" t="s">
        <v>154</v>
      </c>
      <c r="AW146" s="13" t="s">
        <v>34</v>
      </c>
      <c r="AX146" s="13" t="s">
        <v>86</v>
      </c>
      <c r="AY146" s="156" t="s">
        <v>147</v>
      </c>
    </row>
    <row r="147" spans="2:65" s="1" customFormat="1" ht="16.5" customHeight="1">
      <c r="B147" s="31"/>
      <c r="C147" s="131" t="s">
        <v>178</v>
      </c>
      <c r="D147" s="131" t="s">
        <v>149</v>
      </c>
      <c r="E147" s="132" t="s">
        <v>296</v>
      </c>
      <c r="F147" s="133" t="s">
        <v>297</v>
      </c>
      <c r="G147" s="134" t="s">
        <v>224</v>
      </c>
      <c r="H147" s="135">
        <v>607.779</v>
      </c>
      <c r="I147" s="136"/>
      <c r="J147" s="137">
        <f>ROUND(I147*H147,2)</f>
        <v>0</v>
      </c>
      <c r="K147" s="133" t="s">
        <v>153</v>
      </c>
      <c r="L147" s="31"/>
      <c r="M147" s="138" t="s">
        <v>1</v>
      </c>
      <c r="N147" s="139" t="s">
        <v>43</v>
      </c>
      <c r="P147" s="140">
        <f>O147*H147</f>
        <v>0</v>
      </c>
      <c r="Q147" s="140">
        <v>0</v>
      </c>
      <c r="R147" s="140">
        <f>Q147*H147</f>
        <v>0</v>
      </c>
      <c r="S147" s="140">
        <v>0</v>
      </c>
      <c r="T147" s="141">
        <f>S147*H147</f>
        <v>0</v>
      </c>
      <c r="AR147" s="142" t="s">
        <v>154</v>
      </c>
      <c r="AT147" s="142" t="s">
        <v>149</v>
      </c>
      <c r="AU147" s="142" t="s">
        <v>88</v>
      </c>
      <c r="AY147" s="16" t="s">
        <v>147</v>
      </c>
      <c r="BE147" s="143">
        <f>IF(N147="základní",J147,0)</f>
        <v>0</v>
      </c>
      <c r="BF147" s="143">
        <f>IF(N147="snížená",J147,0)</f>
        <v>0</v>
      </c>
      <c r="BG147" s="143">
        <f>IF(N147="zákl. přenesená",J147,0)</f>
        <v>0</v>
      </c>
      <c r="BH147" s="143">
        <f>IF(N147="sníž. přenesená",J147,0)</f>
        <v>0</v>
      </c>
      <c r="BI147" s="143">
        <f>IF(N147="nulová",J147,0)</f>
        <v>0</v>
      </c>
      <c r="BJ147" s="16" t="s">
        <v>86</v>
      </c>
      <c r="BK147" s="143">
        <f>ROUND(I147*H147,2)</f>
        <v>0</v>
      </c>
      <c r="BL147" s="16" t="s">
        <v>154</v>
      </c>
      <c r="BM147" s="142" t="s">
        <v>568</v>
      </c>
    </row>
    <row r="148" spans="2:65" s="1" customFormat="1" ht="19.5">
      <c r="B148" s="31"/>
      <c r="D148" s="144" t="s">
        <v>156</v>
      </c>
      <c r="F148" s="145" t="s">
        <v>299</v>
      </c>
      <c r="I148" s="146"/>
      <c r="L148" s="31"/>
      <c r="M148" s="147"/>
      <c r="T148" s="55"/>
      <c r="AT148" s="16" t="s">
        <v>156</v>
      </c>
      <c r="AU148" s="16" t="s">
        <v>88</v>
      </c>
    </row>
    <row r="149" spans="2:65" s="12" customFormat="1" ht="22.5">
      <c r="B149" s="148"/>
      <c r="D149" s="144" t="s">
        <v>158</v>
      </c>
      <c r="E149" s="149" t="s">
        <v>1</v>
      </c>
      <c r="F149" s="150" t="s">
        <v>569</v>
      </c>
      <c r="H149" s="151">
        <v>607.779</v>
      </c>
      <c r="I149" s="152"/>
      <c r="L149" s="148"/>
      <c r="M149" s="153"/>
      <c r="T149" s="154"/>
      <c r="AT149" s="149" t="s">
        <v>158</v>
      </c>
      <c r="AU149" s="149" t="s">
        <v>88</v>
      </c>
      <c r="AV149" s="12" t="s">
        <v>88</v>
      </c>
      <c r="AW149" s="12" t="s">
        <v>34</v>
      </c>
      <c r="AX149" s="12" t="s">
        <v>78</v>
      </c>
      <c r="AY149" s="149" t="s">
        <v>147</v>
      </c>
    </row>
    <row r="150" spans="2:65" s="13" customFormat="1" ht="11.25">
      <c r="B150" s="155"/>
      <c r="D150" s="144" t="s">
        <v>158</v>
      </c>
      <c r="E150" s="156" t="s">
        <v>1</v>
      </c>
      <c r="F150" s="157" t="s">
        <v>160</v>
      </c>
      <c r="H150" s="158">
        <v>607.779</v>
      </c>
      <c r="I150" s="159"/>
      <c r="L150" s="155"/>
      <c r="M150" s="160"/>
      <c r="T150" s="161"/>
      <c r="AT150" s="156" t="s">
        <v>158</v>
      </c>
      <c r="AU150" s="156" t="s">
        <v>88</v>
      </c>
      <c r="AV150" s="13" t="s">
        <v>154</v>
      </c>
      <c r="AW150" s="13" t="s">
        <v>34</v>
      </c>
      <c r="AX150" s="13" t="s">
        <v>86</v>
      </c>
      <c r="AY150" s="156" t="s">
        <v>147</v>
      </c>
    </row>
    <row r="151" spans="2:65" s="1" customFormat="1" ht="24.2" customHeight="1">
      <c r="B151" s="31"/>
      <c r="C151" s="131" t="s">
        <v>184</v>
      </c>
      <c r="D151" s="131" t="s">
        <v>149</v>
      </c>
      <c r="E151" s="132" t="s">
        <v>439</v>
      </c>
      <c r="F151" s="133" t="s">
        <v>440</v>
      </c>
      <c r="G151" s="134" t="s">
        <v>224</v>
      </c>
      <c r="H151" s="135">
        <v>675.32</v>
      </c>
      <c r="I151" s="136"/>
      <c r="J151" s="137">
        <f>ROUND(I151*H151,2)</f>
        <v>0</v>
      </c>
      <c r="K151" s="133" t="s">
        <v>153</v>
      </c>
      <c r="L151" s="31"/>
      <c r="M151" s="138" t="s">
        <v>1</v>
      </c>
      <c r="N151" s="139" t="s">
        <v>43</v>
      </c>
      <c r="P151" s="140">
        <f>O151*H151</f>
        <v>0</v>
      </c>
      <c r="Q151" s="140">
        <v>0</v>
      </c>
      <c r="R151" s="140">
        <f>Q151*H151</f>
        <v>0</v>
      </c>
      <c r="S151" s="140">
        <v>0</v>
      </c>
      <c r="T151" s="141">
        <f>S151*H151</f>
        <v>0</v>
      </c>
      <c r="AR151" s="142" t="s">
        <v>154</v>
      </c>
      <c r="AT151" s="142" t="s">
        <v>149</v>
      </c>
      <c r="AU151" s="142" t="s">
        <v>88</v>
      </c>
      <c r="AY151" s="16" t="s">
        <v>147</v>
      </c>
      <c r="BE151" s="143">
        <f>IF(N151="základní",J151,0)</f>
        <v>0</v>
      </c>
      <c r="BF151" s="143">
        <f>IF(N151="snížená",J151,0)</f>
        <v>0</v>
      </c>
      <c r="BG151" s="143">
        <f>IF(N151="zákl. přenesená",J151,0)</f>
        <v>0</v>
      </c>
      <c r="BH151" s="143">
        <f>IF(N151="sníž. přenesená",J151,0)</f>
        <v>0</v>
      </c>
      <c r="BI151" s="143">
        <f>IF(N151="nulová",J151,0)</f>
        <v>0</v>
      </c>
      <c r="BJ151" s="16" t="s">
        <v>86</v>
      </c>
      <c r="BK151" s="143">
        <f>ROUND(I151*H151,2)</f>
        <v>0</v>
      </c>
      <c r="BL151" s="16" t="s">
        <v>154</v>
      </c>
      <c r="BM151" s="142" t="s">
        <v>570</v>
      </c>
    </row>
    <row r="152" spans="2:65" s="1" customFormat="1" ht="29.25">
      <c r="B152" s="31"/>
      <c r="D152" s="144" t="s">
        <v>156</v>
      </c>
      <c r="F152" s="145" t="s">
        <v>442</v>
      </c>
      <c r="I152" s="146"/>
      <c r="L152" s="31"/>
      <c r="M152" s="147"/>
      <c r="T152" s="55"/>
      <c r="AT152" s="16" t="s">
        <v>156</v>
      </c>
      <c r="AU152" s="16" t="s">
        <v>88</v>
      </c>
    </row>
    <row r="153" spans="2:65" s="12" customFormat="1" ht="33.75">
      <c r="B153" s="148"/>
      <c r="D153" s="144" t="s">
        <v>158</v>
      </c>
      <c r="E153" s="149" t="s">
        <v>1</v>
      </c>
      <c r="F153" s="150" t="s">
        <v>571</v>
      </c>
      <c r="H153" s="151">
        <v>97.055999999999997</v>
      </c>
      <c r="I153" s="152"/>
      <c r="L153" s="148"/>
      <c r="M153" s="153"/>
      <c r="T153" s="154"/>
      <c r="AT153" s="149" t="s">
        <v>158</v>
      </c>
      <c r="AU153" s="149" t="s">
        <v>88</v>
      </c>
      <c r="AV153" s="12" t="s">
        <v>88</v>
      </c>
      <c r="AW153" s="12" t="s">
        <v>34</v>
      </c>
      <c r="AX153" s="12" t="s">
        <v>78</v>
      </c>
      <c r="AY153" s="149" t="s">
        <v>147</v>
      </c>
    </row>
    <row r="154" spans="2:65" s="12" customFormat="1" ht="22.5">
      <c r="B154" s="148"/>
      <c r="D154" s="144" t="s">
        <v>158</v>
      </c>
      <c r="E154" s="149" t="s">
        <v>1</v>
      </c>
      <c r="F154" s="150" t="s">
        <v>572</v>
      </c>
      <c r="H154" s="151">
        <v>578.26400000000001</v>
      </c>
      <c r="I154" s="152"/>
      <c r="L154" s="148"/>
      <c r="M154" s="153"/>
      <c r="T154" s="154"/>
      <c r="AT154" s="149" t="s">
        <v>158</v>
      </c>
      <c r="AU154" s="149" t="s">
        <v>88</v>
      </c>
      <c r="AV154" s="12" t="s">
        <v>88</v>
      </c>
      <c r="AW154" s="12" t="s">
        <v>34</v>
      </c>
      <c r="AX154" s="12" t="s">
        <v>78</v>
      </c>
      <c r="AY154" s="149" t="s">
        <v>147</v>
      </c>
    </row>
    <row r="155" spans="2:65" s="13" customFormat="1" ht="11.25">
      <c r="B155" s="155"/>
      <c r="D155" s="144" t="s">
        <v>158</v>
      </c>
      <c r="E155" s="156" t="s">
        <v>1</v>
      </c>
      <c r="F155" s="157" t="s">
        <v>160</v>
      </c>
      <c r="H155" s="158">
        <v>675.32</v>
      </c>
      <c r="I155" s="159"/>
      <c r="L155" s="155"/>
      <c r="M155" s="160"/>
      <c r="T155" s="161"/>
      <c r="AT155" s="156" t="s">
        <v>158</v>
      </c>
      <c r="AU155" s="156" t="s">
        <v>88</v>
      </c>
      <c r="AV155" s="13" t="s">
        <v>154</v>
      </c>
      <c r="AW155" s="13" t="s">
        <v>34</v>
      </c>
      <c r="AX155" s="13" t="s">
        <v>86</v>
      </c>
      <c r="AY155" s="156" t="s">
        <v>147</v>
      </c>
    </row>
    <row r="156" spans="2:65" s="1" customFormat="1" ht="16.5" customHeight="1">
      <c r="B156" s="31"/>
      <c r="C156" s="171" t="s">
        <v>191</v>
      </c>
      <c r="D156" s="171" t="s">
        <v>444</v>
      </c>
      <c r="E156" s="172" t="s">
        <v>573</v>
      </c>
      <c r="F156" s="173" t="s">
        <v>574</v>
      </c>
      <c r="G156" s="174" t="s">
        <v>380</v>
      </c>
      <c r="H156" s="175">
        <v>179.554</v>
      </c>
      <c r="I156" s="176"/>
      <c r="J156" s="177">
        <f>ROUND(I156*H156,2)</f>
        <v>0</v>
      </c>
      <c r="K156" s="173" t="s">
        <v>153</v>
      </c>
      <c r="L156" s="178"/>
      <c r="M156" s="179" t="s">
        <v>1</v>
      </c>
      <c r="N156" s="180" t="s">
        <v>43</v>
      </c>
      <c r="P156" s="140">
        <f>O156*H156</f>
        <v>0</v>
      </c>
      <c r="Q156" s="140">
        <v>1</v>
      </c>
      <c r="R156" s="140">
        <f>Q156*H156</f>
        <v>179.554</v>
      </c>
      <c r="S156" s="140">
        <v>0</v>
      </c>
      <c r="T156" s="141">
        <f>S156*H156</f>
        <v>0</v>
      </c>
      <c r="AR156" s="142" t="s">
        <v>197</v>
      </c>
      <c r="AT156" s="142" t="s">
        <v>444</v>
      </c>
      <c r="AU156" s="142" t="s">
        <v>88</v>
      </c>
      <c r="AY156" s="16" t="s">
        <v>147</v>
      </c>
      <c r="BE156" s="143">
        <f>IF(N156="základní",J156,0)</f>
        <v>0</v>
      </c>
      <c r="BF156" s="143">
        <f>IF(N156="snížená",J156,0)</f>
        <v>0</v>
      </c>
      <c r="BG156" s="143">
        <f>IF(N156="zákl. přenesená",J156,0)</f>
        <v>0</v>
      </c>
      <c r="BH156" s="143">
        <f>IF(N156="sníž. přenesená",J156,0)</f>
        <v>0</v>
      </c>
      <c r="BI156" s="143">
        <f>IF(N156="nulová",J156,0)</f>
        <v>0</v>
      </c>
      <c r="BJ156" s="16" t="s">
        <v>86</v>
      </c>
      <c r="BK156" s="143">
        <f>ROUND(I156*H156,2)</f>
        <v>0</v>
      </c>
      <c r="BL156" s="16" t="s">
        <v>154</v>
      </c>
      <c r="BM156" s="142" t="s">
        <v>575</v>
      </c>
    </row>
    <row r="157" spans="2:65" s="1" customFormat="1" ht="11.25">
      <c r="B157" s="31"/>
      <c r="D157" s="144" t="s">
        <v>156</v>
      </c>
      <c r="F157" s="145" t="s">
        <v>574</v>
      </c>
      <c r="I157" s="146"/>
      <c r="L157" s="31"/>
      <c r="M157" s="147"/>
      <c r="T157" s="55"/>
      <c r="AT157" s="16" t="s">
        <v>156</v>
      </c>
      <c r="AU157" s="16" t="s">
        <v>88</v>
      </c>
    </row>
    <row r="158" spans="2:65" s="12" customFormat="1" ht="11.25">
      <c r="B158" s="148"/>
      <c r="D158" s="144" t="s">
        <v>158</v>
      </c>
      <c r="E158" s="149" t="s">
        <v>1</v>
      </c>
      <c r="F158" s="150" t="s">
        <v>576</v>
      </c>
      <c r="H158" s="151">
        <v>179.554</v>
      </c>
      <c r="I158" s="152"/>
      <c r="L158" s="148"/>
      <c r="M158" s="153"/>
      <c r="T158" s="154"/>
      <c r="AT158" s="149" t="s">
        <v>158</v>
      </c>
      <c r="AU158" s="149" t="s">
        <v>88</v>
      </c>
      <c r="AV158" s="12" t="s">
        <v>88</v>
      </c>
      <c r="AW158" s="12" t="s">
        <v>34</v>
      </c>
      <c r="AX158" s="12" t="s">
        <v>78</v>
      </c>
      <c r="AY158" s="149" t="s">
        <v>147</v>
      </c>
    </row>
    <row r="159" spans="2:65" s="13" customFormat="1" ht="11.25">
      <c r="B159" s="155"/>
      <c r="D159" s="144" t="s">
        <v>158</v>
      </c>
      <c r="E159" s="156" t="s">
        <v>1</v>
      </c>
      <c r="F159" s="157" t="s">
        <v>160</v>
      </c>
      <c r="H159" s="158">
        <v>179.554</v>
      </c>
      <c r="I159" s="159"/>
      <c r="L159" s="155"/>
      <c r="M159" s="160"/>
      <c r="T159" s="161"/>
      <c r="AT159" s="156" t="s">
        <v>158</v>
      </c>
      <c r="AU159" s="156" t="s">
        <v>88</v>
      </c>
      <c r="AV159" s="13" t="s">
        <v>154</v>
      </c>
      <c r="AW159" s="13" t="s">
        <v>34</v>
      </c>
      <c r="AX159" s="13" t="s">
        <v>86</v>
      </c>
      <c r="AY159" s="156" t="s">
        <v>147</v>
      </c>
    </row>
    <row r="160" spans="2:65" s="1" customFormat="1" ht="24.2" customHeight="1">
      <c r="B160" s="31"/>
      <c r="C160" s="131" t="s">
        <v>197</v>
      </c>
      <c r="D160" s="131" t="s">
        <v>149</v>
      </c>
      <c r="E160" s="132" t="s">
        <v>577</v>
      </c>
      <c r="F160" s="133" t="s">
        <v>578</v>
      </c>
      <c r="G160" s="134" t="s">
        <v>224</v>
      </c>
      <c r="H160" s="135">
        <v>6.6580000000000004</v>
      </c>
      <c r="I160" s="136"/>
      <c r="J160" s="137">
        <f>ROUND(I160*H160,2)</f>
        <v>0</v>
      </c>
      <c r="K160" s="133" t="s">
        <v>153</v>
      </c>
      <c r="L160" s="31"/>
      <c r="M160" s="138" t="s">
        <v>1</v>
      </c>
      <c r="N160" s="139" t="s">
        <v>43</v>
      </c>
      <c r="P160" s="140">
        <f>O160*H160</f>
        <v>0</v>
      </c>
      <c r="Q160" s="140">
        <v>0</v>
      </c>
      <c r="R160" s="140">
        <f>Q160*H160</f>
        <v>0</v>
      </c>
      <c r="S160" s="140">
        <v>0</v>
      </c>
      <c r="T160" s="141">
        <f>S160*H160</f>
        <v>0</v>
      </c>
      <c r="AR160" s="142" t="s">
        <v>154</v>
      </c>
      <c r="AT160" s="142" t="s">
        <v>149</v>
      </c>
      <c r="AU160" s="142" t="s">
        <v>88</v>
      </c>
      <c r="AY160" s="16" t="s">
        <v>147</v>
      </c>
      <c r="BE160" s="143">
        <f>IF(N160="základní",J160,0)</f>
        <v>0</v>
      </c>
      <c r="BF160" s="143">
        <f>IF(N160="snížená",J160,0)</f>
        <v>0</v>
      </c>
      <c r="BG160" s="143">
        <f>IF(N160="zákl. přenesená",J160,0)</f>
        <v>0</v>
      </c>
      <c r="BH160" s="143">
        <f>IF(N160="sníž. přenesená",J160,0)</f>
        <v>0</v>
      </c>
      <c r="BI160" s="143">
        <f>IF(N160="nulová",J160,0)</f>
        <v>0</v>
      </c>
      <c r="BJ160" s="16" t="s">
        <v>86</v>
      </c>
      <c r="BK160" s="143">
        <f>ROUND(I160*H160,2)</f>
        <v>0</v>
      </c>
      <c r="BL160" s="16" t="s">
        <v>154</v>
      </c>
      <c r="BM160" s="142" t="s">
        <v>579</v>
      </c>
    </row>
    <row r="161" spans="2:65" s="1" customFormat="1" ht="29.25">
      <c r="B161" s="31"/>
      <c r="D161" s="144" t="s">
        <v>156</v>
      </c>
      <c r="F161" s="145" t="s">
        <v>580</v>
      </c>
      <c r="I161" s="146"/>
      <c r="L161" s="31"/>
      <c r="M161" s="147"/>
      <c r="T161" s="55"/>
      <c r="AT161" s="16" t="s">
        <v>156</v>
      </c>
      <c r="AU161" s="16" t="s">
        <v>88</v>
      </c>
    </row>
    <row r="162" spans="2:65" s="12" customFormat="1" ht="22.5">
      <c r="B162" s="148"/>
      <c r="D162" s="144" t="s">
        <v>158</v>
      </c>
      <c r="E162" s="149" t="s">
        <v>1</v>
      </c>
      <c r="F162" s="150" t="s">
        <v>581</v>
      </c>
      <c r="H162" s="151">
        <v>6.6580000000000004</v>
      </c>
      <c r="I162" s="152"/>
      <c r="L162" s="148"/>
      <c r="M162" s="153"/>
      <c r="T162" s="154"/>
      <c r="AT162" s="149" t="s">
        <v>158</v>
      </c>
      <c r="AU162" s="149" t="s">
        <v>88</v>
      </c>
      <c r="AV162" s="12" t="s">
        <v>88</v>
      </c>
      <c r="AW162" s="12" t="s">
        <v>34</v>
      </c>
      <c r="AX162" s="12" t="s">
        <v>78</v>
      </c>
      <c r="AY162" s="149" t="s">
        <v>147</v>
      </c>
    </row>
    <row r="163" spans="2:65" s="13" customFormat="1" ht="11.25">
      <c r="B163" s="155"/>
      <c r="D163" s="144" t="s">
        <v>158</v>
      </c>
      <c r="E163" s="156" t="s">
        <v>1</v>
      </c>
      <c r="F163" s="157" t="s">
        <v>160</v>
      </c>
      <c r="H163" s="158">
        <v>6.6580000000000004</v>
      </c>
      <c r="I163" s="159"/>
      <c r="L163" s="155"/>
      <c r="M163" s="160"/>
      <c r="T163" s="161"/>
      <c r="AT163" s="156" t="s">
        <v>158</v>
      </c>
      <c r="AU163" s="156" t="s">
        <v>88</v>
      </c>
      <c r="AV163" s="13" t="s">
        <v>154</v>
      </c>
      <c r="AW163" s="13" t="s">
        <v>34</v>
      </c>
      <c r="AX163" s="13" t="s">
        <v>86</v>
      </c>
      <c r="AY163" s="156" t="s">
        <v>147</v>
      </c>
    </row>
    <row r="164" spans="2:65" s="1" customFormat="1" ht="16.5" customHeight="1">
      <c r="B164" s="31"/>
      <c r="C164" s="171" t="s">
        <v>204</v>
      </c>
      <c r="D164" s="171" t="s">
        <v>444</v>
      </c>
      <c r="E164" s="172" t="s">
        <v>582</v>
      </c>
      <c r="F164" s="173" t="s">
        <v>583</v>
      </c>
      <c r="G164" s="174" t="s">
        <v>380</v>
      </c>
      <c r="H164" s="175">
        <v>12.317</v>
      </c>
      <c r="I164" s="176"/>
      <c r="J164" s="177">
        <f>ROUND(I164*H164,2)</f>
        <v>0</v>
      </c>
      <c r="K164" s="173" t="s">
        <v>153</v>
      </c>
      <c r="L164" s="178"/>
      <c r="M164" s="179" t="s">
        <v>1</v>
      </c>
      <c r="N164" s="180" t="s">
        <v>43</v>
      </c>
      <c r="P164" s="140">
        <f>O164*H164</f>
        <v>0</v>
      </c>
      <c r="Q164" s="140">
        <v>1</v>
      </c>
      <c r="R164" s="140">
        <f>Q164*H164</f>
        <v>12.317</v>
      </c>
      <c r="S164" s="140">
        <v>0</v>
      </c>
      <c r="T164" s="141">
        <f>S164*H164</f>
        <v>0</v>
      </c>
      <c r="AR164" s="142" t="s">
        <v>197</v>
      </c>
      <c r="AT164" s="142" t="s">
        <v>444</v>
      </c>
      <c r="AU164" s="142" t="s">
        <v>88</v>
      </c>
      <c r="AY164" s="16" t="s">
        <v>147</v>
      </c>
      <c r="BE164" s="143">
        <f>IF(N164="základní",J164,0)</f>
        <v>0</v>
      </c>
      <c r="BF164" s="143">
        <f>IF(N164="snížená",J164,0)</f>
        <v>0</v>
      </c>
      <c r="BG164" s="143">
        <f>IF(N164="zákl. přenesená",J164,0)</f>
        <v>0</v>
      </c>
      <c r="BH164" s="143">
        <f>IF(N164="sníž. přenesená",J164,0)</f>
        <v>0</v>
      </c>
      <c r="BI164" s="143">
        <f>IF(N164="nulová",J164,0)</f>
        <v>0</v>
      </c>
      <c r="BJ164" s="16" t="s">
        <v>86</v>
      </c>
      <c r="BK164" s="143">
        <f>ROUND(I164*H164,2)</f>
        <v>0</v>
      </c>
      <c r="BL164" s="16" t="s">
        <v>154</v>
      </c>
      <c r="BM164" s="142" t="s">
        <v>584</v>
      </c>
    </row>
    <row r="165" spans="2:65" s="1" customFormat="1" ht="11.25">
      <c r="B165" s="31"/>
      <c r="D165" s="144" t="s">
        <v>156</v>
      </c>
      <c r="F165" s="145" t="s">
        <v>583</v>
      </c>
      <c r="I165" s="146"/>
      <c r="L165" s="31"/>
      <c r="M165" s="147"/>
      <c r="T165" s="55"/>
      <c r="AT165" s="16" t="s">
        <v>156</v>
      </c>
      <c r="AU165" s="16" t="s">
        <v>88</v>
      </c>
    </row>
    <row r="166" spans="2:65" s="12" customFormat="1" ht="22.5">
      <c r="B166" s="148"/>
      <c r="D166" s="144" t="s">
        <v>158</v>
      </c>
      <c r="E166" s="149" t="s">
        <v>1</v>
      </c>
      <c r="F166" s="150" t="s">
        <v>585</v>
      </c>
      <c r="H166" s="151">
        <v>12.317</v>
      </c>
      <c r="I166" s="152"/>
      <c r="L166" s="148"/>
      <c r="M166" s="153"/>
      <c r="T166" s="154"/>
      <c r="AT166" s="149" t="s">
        <v>158</v>
      </c>
      <c r="AU166" s="149" t="s">
        <v>88</v>
      </c>
      <c r="AV166" s="12" t="s">
        <v>88</v>
      </c>
      <c r="AW166" s="12" t="s">
        <v>34</v>
      </c>
      <c r="AX166" s="12" t="s">
        <v>78</v>
      </c>
      <c r="AY166" s="149" t="s">
        <v>147</v>
      </c>
    </row>
    <row r="167" spans="2:65" s="13" customFormat="1" ht="11.25">
      <c r="B167" s="155"/>
      <c r="D167" s="144" t="s">
        <v>158</v>
      </c>
      <c r="E167" s="156" t="s">
        <v>1</v>
      </c>
      <c r="F167" s="157" t="s">
        <v>160</v>
      </c>
      <c r="H167" s="158">
        <v>12.317</v>
      </c>
      <c r="I167" s="159"/>
      <c r="L167" s="155"/>
      <c r="M167" s="160"/>
      <c r="T167" s="161"/>
      <c r="AT167" s="156" t="s">
        <v>158</v>
      </c>
      <c r="AU167" s="156" t="s">
        <v>88</v>
      </c>
      <c r="AV167" s="13" t="s">
        <v>154</v>
      </c>
      <c r="AW167" s="13" t="s">
        <v>34</v>
      </c>
      <c r="AX167" s="13" t="s">
        <v>86</v>
      </c>
      <c r="AY167" s="156" t="s">
        <v>147</v>
      </c>
    </row>
    <row r="168" spans="2:65" s="1" customFormat="1" ht="24.2" customHeight="1">
      <c r="B168" s="31"/>
      <c r="C168" s="131" t="s">
        <v>210</v>
      </c>
      <c r="D168" s="131" t="s">
        <v>149</v>
      </c>
      <c r="E168" s="132" t="s">
        <v>586</v>
      </c>
      <c r="F168" s="133" t="s">
        <v>587</v>
      </c>
      <c r="G168" s="134" t="s">
        <v>224</v>
      </c>
      <c r="H168" s="135">
        <v>169.30799999999999</v>
      </c>
      <c r="I168" s="136"/>
      <c r="J168" s="137">
        <f>ROUND(I168*H168,2)</f>
        <v>0</v>
      </c>
      <c r="K168" s="133" t="s">
        <v>153</v>
      </c>
      <c r="L168" s="31"/>
      <c r="M168" s="138" t="s">
        <v>1</v>
      </c>
      <c r="N168" s="139" t="s">
        <v>43</v>
      </c>
      <c r="P168" s="140">
        <f>O168*H168</f>
        <v>0</v>
      </c>
      <c r="Q168" s="140">
        <v>0</v>
      </c>
      <c r="R168" s="140">
        <f>Q168*H168</f>
        <v>0</v>
      </c>
      <c r="S168" s="140">
        <v>0</v>
      </c>
      <c r="T168" s="141">
        <f>S168*H168</f>
        <v>0</v>
      </c>
      <c r="AR168" s="142" t="s">
        <v>154</v>
      </c>
      <c r="AT168" s="142" t="s">
        <v>149</v>
      </c>
      <c r="AU168" s="142" t="s">
        <v>88</v>
      </c>
      <c r="AY168" s="16" t="s">
        <v>147</v>
      </c>
      <c r="BE168" s="143">
        <f>IF(N168="základní",J168,0)</f>
        <v>0</v>
      </c>
      <c r="BF168" s="143">
        <f>IF(N168="snížená",J168,0)</f>
        <v>0</v>
      </c>
      <c r="BG168" s="143">
        <f>IF(N168="zákl. přenesená",J168,0)</f>
        <v>0</v>
      </c>
      <c r="BH168" s="143">
        <f>IF(N168="sníž. přenesená",J168,0)</f>
        <v>0</v>
      </c>
      <c r="BI168" s="143">
        <f>IF(N168="nulová",J168,0)</f>
        <v>0</v>
      </c>
      <c r="BJ168" s="16" t="s">
        <v>86</v>
      </c>
      <c r="BK168" s="143">
        <f>ROUND(I168*H168,2)</f>
        <v>0</v>
      </c>
      <c r="BL168" s="16" t="s">
        <v>154</v>
      </c>
      <c r="BM168" s="142" t="s">
        <v>588</v>
      </c>
    </row>
    <row r="169" spans="2:65" s="1" customFormat="1" ht="39">
      <c r="B169" s="31"/>
      <c r="D169" s="144" t="s">
        <v>156</v>
      </c>
      <c r="F169" s="145" t="s">
        <v>589</v>
      </c>
      <c r="I169" s="146"/>
      <c r="L169" s="31"/>
      <c r="M169" s="147"/>
      <c r="T169" s="55"/>
      <c r="AT169" s="16" t="s">
        <v>156</v>
      </c>
      <c r="AU169" s="16" t="s">
        <v>88</v>
      </c>
    </row>
    <row r="170" spans="2:65" s="12" customFormat="1" ht="22.5">
      <c r="B170" s="148"/>
      <c r="D170" s="144" t="s">
        <v>158</v>
      </c>
      <c r="E170" s="149" t="s">
        <v>1</v>
      </c>
      <c r="F170" s="150" t="s">
        <v>590</v>
      </c>
      <c r="H170" s="151">
        <v>149.45099999999999</v>
      </c>
      <c r="I170" s="152"/>
      <c r="L170" s="148"/>
      <c r="M170" s="153"/>
      <c r="T170" s="154"/>
      <c r="AT170" s="149" t="s">
        <v>158</v>
      </c>
      <c r="AU170" s="149" t="s">
        <v>88</v>
      </c>
      <c r="AV170" s="12" t="s">
        <v>88</v>
      </c>
      <c r="AW170" s="12" t="s">
        <v>34</v>
      </c>
      <c r="AX170" s="12" t="s">
        <v>78</v>
      </c>
      <c r="AY170" s="149" t="s">
        <v>147</v>
      </c>
    </row>
    <row r="171" spans="2:65" s="12" customFormat="1" ht="22.5">
      <c r="B171" s="148"/>
      <c r="D171" s="144" t="s">
        <v>158</v>
      </c>
      <c r="E171" s="149" t="s">
        <v>1</v>
      </c>
      <c r="F171" s="150" t="s">
        <v>591</v>
      </c>
      <c r="H171" s="151">
        <v>19.856999999999999</v>
      </c>
      <c r="I171" s="152"/>
      <c r="L171" s="148"/>
      <c r="M171" s="153"/>
      <c r="T171" s="154"/>
      <c r="AT171" s="149" t="s">
        <v>158</v>
      </c>
      <c r="AU171" s="149" t="s">
        <v>88</v>
      </c>
      <c r="AV171" s="12" t="s">
        <v>88</v>
      </c>
      <c r="AW171" s="12" t="s">
        <v>34</v>
      </c>
      <c r="AX171" s="12" t="s">
        <v>78</v>
      </c>
      <c r="AY171" s="149" t="s">
        <v>147</v>
      </c>
    </row>
    <row r="172" spans="2:65" s="13" customFormat="1" ht="11.25">
      <c r="B172" s="155"/>
      <c r="D172" s="144" t="s">
        <v>158</v>
      </c>
      <c r="E172" s="156" t="s">
        <v>1</v>
      </c>
      <c r="F172" s="157" t="s">
        <v>160</v>
      </c>
      <c r="H172" s="158">
        <v>169.30799999999999</v>
      </c>
      <c r="I172" s="159"/>
      <c r="L172" s="155"/>
      <c r="M172" s="160"/>
      <c r="T172" s="161"/>
      <c r="AT172" s="156" t="s">
        <v>158</v>
      </c>
      <c r="AU172" s="156" t="s">
        <v>88</v>
      </c>
      <c r="AV172" s="13" t="s">
        <v>154</v>
      </c>
      <c r="AW172" s="13" t="s">
        <v>34</v>
      </c>
      <c r="AX172" s="13" t="s">
        <v>86</v>
      </c>
      <c r="AY172" s="156" t="s">
        <v>147</v>
      </c>
    </row>
    <row r="173" spans="2:65" s="1" customFormat="1" ht="16.5" customHeight="1">
      <c r="B173" s="31"/>
      <c r="C173" s="171" t="s">
        <v>216</v>
      </c>
      <c r="D173" s="171" t="s">
        <v>444</v>
      </c>
      <c r="E173" s="172" t="s">
        <v>582</v>
      </c>
      <c r="F173" s="173" t="s">
        <v>583</v>
      </c>
      <c r="G173" s="174" t="s">
        <v>380</v>
      </c>
      <c r="H173" s="175">
        <v>276.48399999999998</v>
      </c>
      <c r="I173" s="176"/>
      <c r="J173" s="177">
        <f>ROUND(I173*H173,2)</f>
        <v>0</v>
      </c>
      <c r="K173" s="173" t="s">
        <v>153</v>
      </c>
      <c r="L173" s="178"/>
      <c r="M173" s="179" t="s">
        <v>1</v>
      </c>
      <c r="N173" s="180" t="s">
        <v>43</v>
      </c>
      <c r="P173" s="140">
        <f>O173*H173</f>
        <v>0</v>
      </c>
      <c r="Q173" s="140">
        <v>1</v>
      </c>
      <c r="R173" s="140">
        <f>Q173*H173</f>
        <v>276.48399999999998</v>
      </c>
      <c r="S173" s="140">
        <v>0</v>
      </c>
      <c r="T173" s="141">
        <f>S173*H173</f>
        <v>0</v>
      </c>
      <c r="AR173" s="142" t="s">
        <v>197</v>
      </c>
      <c r="AT173" s="142" t="s">
        <v>444</v>
      </c>
      <c r="AU173" s="142" t="s">
        <v>88</v>
      </c>
      <c r="AY173" s="16" t="s">
        <v>147</v>
      </c>
      <c r="BE173" s="143">
        <f>IF(N173="základní",J173,0)</f>
        <v>0</v>
      </c>
      <c r="BF173" s="143">
        <f>IF(N173="snížená",J173,0)</f>
        <v>0</v>
      </c>
      <c r="BG173" s="143">
        <f>IF(N173="zákl. přenesená",J173,0)</f>
        <v>0</v>
      </c>
      <c r="BH173" s="143">
        <f>IF(N173="sníž. přenesená",J173,0)</f>
        <v>0</v>
      </c>
      <c r="BI173" s="143">
        <f>IF(N173="nulová",J173,0)</f>
        <v>0</v>
      </c>
      <c r="BJ173" s="16" t="s">
        <v>86</v>
      </c>
      <c r="BK173" s="143">
        <f>ROUND(I173*H173,2)</f>
        <v>0</v>
      </c>
      <c r="BL173" s="16" t="s">
        <v>154</v>
      </c>
      <c r="BM173" s="142" t="s">
        <v>592</v>
      </c>
    </row>
    <row r="174" spans="2:65" s="1" customFormat="1" ht="11.25">
      <c r="B174" s="31"/>
      <c r="D174" s="144" t="s">
        <v>156</v>
      </c>
      <c r="F174" s="145" t="s">
        <v>583</v>
      </c>
      <c r="I174" s="146"/>
      <c r="L174" s="31"/>
      <c r="M174" s="147"/>
      <c r="T174" s="55"/>
      <c r="AT174" s="16" t="s">
        <v>156</v>
      </c>
      <c r="AU174" s="16" t="s">
        <v>88</v>
      </c>
    </row>
    <row r="175" spans="2:65" s="12" customFormat="1" ht="11.25">
      <c r="B175" s="148"/>
      <c r="D175" s="144" t="s">
        <v>158</v>
      </c>
      <c r="E175" s="149" t="s">
        <v>1</v>
      </c>
      <c r="F175" s="150" t="s">
        <v>593</v>
      </c>
      <c r="H175" s="151">
        <v>276.48399999999998</v>
      </c>
      <c r="I175" s="152"/>
      <c r="L175" s="148"/>
      <c r="M175" s="153"/>
      <c r="T175" s="154"/>
      <c r="AT175" s="149" t="s">
        <v>158</v>
      </c>
      <c r="AU175" s="149" t="s">
        <v>88</v>
      </c>
      <c r="AV175" s="12" t="s">
        <v>88</v>
      </c>
      <c r="AW175" s="12" t="s">
        <v>34</v>
      </c>
      <c r="AX175" s="12" t="s">
        <v>78</v>
      </c>
      <c r="AY175" s="149" t="s">
        <v>147</v>
      </c>
    </row>
    <row r="176" spans="2:65" s="13" customFormat="1" ht="11.25">
      <c r="B176" s="155"/>
      <c r="D176" s="144" t="s">
        <v>158</v>
      </c>
      <c r="E176" s="156" t="s">
        <v>1</v>
      </c>
      <c r="F176" s="157" t="s">
        <v>160</v>
      </c>
      <c r="H176" s="158">
        <v>276.48399999999998</v>
      </c>
      <c r="I176" s="159"/>
      <c r="L176" s="155"/>
      <c r="M176" s="160"/>
      <c r="T176" s="161"/>
      <c r="AT176" s="156" t="s">
        <v>158</v>
      </c>
      <c r="AU176" s="156" t="s">
        <v>88</v>
      </c>
      <c r="AV176" s="13" t="s">
        <v>154</v>
      </c>
      <c r="AW176" s="13" t="s">
        <v>34</v>
      </c>
      <c r="AX176" s="13" t="s">
        <v>86</v>
      </c>
      <c r="AY176" s="156" t="s">
        <v>147</v>
      </c>
    </row>
    <row r="177" spans="2:65" s="1" customFormat="1" ht="16.5" customHeight="1">
      <c r="B177" s="31"/>
      <c r="C177" s="171" t="s">
        <v>8</v>
      </c>
      <c r="D177" s="171" t="s">
        <v>444</v>
      </c>
      <c r="E177" s="172" t="s">
        <v>594</v>
      </c>
      <c r="F177" s="173" t="s">
        <v>595</v>
      </c>
      <c r="G177" s="174" t="s">
        <v>380</v>
      </c>
      <c r="H177" s="175">
        <v>36.734999999999999</v>
      </c>
      <c r="I177" s="176"/>
      <c r="J177" s="177">
        <f>ROUND(I177*H177,2)</f>
        <v>0</v>
      </c>
      <c r="K177" s="173" t="s">
        <v>153</v>
      </c>
      <c r="L177" s="178"/>
      <c r="M177" s="179" t="s">
        <v>1</v>
      </c>
      <c r="N177" s="180" t="s">
        <v>43</v>
      </c>
      <c r="P177" s="140">
        <f>O177*H177</f>
        <v>0</v>
      </c>
      <c r="Q177" s="140">
        <v>1</v>
      </c>
      <c r="R177" s="140">
        <f>Q177*H177</f>
        <v>36.734999999999999</v>
      </c>
      <c r="S177" s="140">
        <v>0</v>
      </c>
      <c r="T177" s="141">
        <f>S177*H177</f>
        <v>0</v>
      </c>
      <c r="AR177" s="142" t="s">
        <v>197</v>
      </c>
      <c r="AT177" s="142" t="s">
        <v>444</v>
      </c>
      <c r="AU177" s="142" t="s">
        <v>88</v>
      </c>
      <c r="AY177" s="16" t="s">
        <v>147</v>
      </c>
      <c r="BE177" s="143">
        <f>IF(N177="základní",J177,0)</f>
        <v>0</v>
      </c>
      <c r="BF177" s="143">
        <f>IF(N177="snížená",J177,0)</f>
        <v>0</v>
      </c>
      <c r="BG177" s="143">
        <f>IF(N177="zákl. přenesená",J177,0)</f>
        <v>0</v>
      </c>
      <c r="BH177" s="143">
        <f>IF(N177="sníž. přenesená",J177,0)</f>
        <v>0</v>
      </c>
      <c r="BI177" s="143">
        <f>IF(N177="nulová",J177,0)</f>
        <v>0</v>
      </c>
      <c r="BJ177" s="16" t="s">
        <v>86</v>
      </c>
      <c r="BK177" s="143">
        <f>ROUND(I177*H177,2)</f>
        <v>0</v>
      </c>
      <c r="BL177" s="16" t="s">
        <v>154</v>
      </c>
      <c r="BM177" s="142" t="s">
        <v>596</v>
      </c>
    </row>
    <row r="178" spans="2:65" s="1" customFormat="1" ht="11.25">
      <c r="B178" s="31"/>
      <c r="D178" s="144" t="s">
        <v>156</v>
      </c>
      <c r="F178" s="145" t="s">
        <v>595</v>
      </c>
      <c r="I178" s="146"/>
      <c r="L178" s="31"/>
      <c r="M178" s="147"/>
      <c r="T178" s="55"/>
      <c r="AT178" s="16" t="s">
        <v>156</v>
      </c>
      <c r="AU178" s="16" t="s">
        <v>88</v>
      </c>
    </row>
    <row r="179" spans="2:65" s="12" customFormat="1" ht="11.25">
      <c r="B179" s="148"/>
      <c r="D179" s="144" t="s">
        <v>158</v>
      </c>
      <c r="E179" s="149" t="s">
        <v>1</v>
      </c>
      <c r="F179" s="150" t="s">
        <v>597</v>
      </c>
      <c r="H179" s="151">
        <v>36.734999999999999</v>
      </c>
      <c r="I179" s="152"/>
      <c r="L179" s="148"/>
      <c r="M179" s="153"/>
      <c r="T179" s="154"/>
      <c r="AT179" s="149" t="s">
        <v>158</v>
      </c>
      <c r="AU179" s="149" t="s">
        <v>88</v>
      </c>
      <c r="AV179" s="12" t="s">
        <v>88</v>
      </c>
      <c r="AW179" s="12" t="s">
        <v>34</v>
      </c>
      <c r="AX179" s="12" t="s">
        <v>78</v>
      </c>
      <c r="AY179" s="149" t="s">
        <v>147</v>
      </c>
    </row>
    <row r="180" spans="2:65" s="13" customFormat="1" ht="11.25">
      <c r="B180" s="155"/>
      <c r="D180" s="144" t="s">
        <v>158</v>
      </c>
      <c r="E180" s="156" t="s">
        <v>1</v>
      </c>
      <c r="F180" s="157" t="s">
        <v>160</v>
      </c>
      <c r="H180" s="158">
        <v>36.734999999999999</v>
      </c>
      <c r="I180" s="159"/>
      <c r="L180" s="155"/>
      <c r="M180" s="160"/>
      <c r="T180" s="161"/>
      <c r="AT180" s="156" t="s">
        <v>158</v>
      </c>
      <c r="AU180" s="156" t="s">
        <v>88</v>
      </c>
      <c r="AV180" s="13" t="s">
        <v>154</v>
      </c>
      <c r="AW180" s="13" t="s">
        <v>34</v>
      </c>
      <c r="AX180" s="13" t="s">
        <v>86</v>
      </c>
      <c r="AY180" s="156" t="s">
        <v>147</v>
      </c>
    </row>
    <row r="181" spans="2:65" s="1" customFormat="1" ht="24.2" customHeight="1">
      <c r="B181" s="31"/>
      <c r="C181" s="131" t="s">
        <v>228</v>
      </c>
      <c r="D181" s="131" t="s">
        <v>149</v>
      </c>
      <c r="E181" s="132" t="s">
        <v>307</v>
      </c>
      <c r="F181" s="133" t="s">
        <v>308</v>
      </c>
      <c r="G181" s="134" t="s">
        <v>152</v>
      </c>
      <c r="H181" s="135">
        <v>50.957000000000001</v>
      </c>
      <c r="I181" s="136"/>
      <c r="J181" s="137">
        <f>ROUND(I181*H181,2)</f>
        <v>0</v>
      </c>
      <c r="K181" s="133" t="s">
        <v>153</v>
      </c>
      <c r="L181" s="31"/>
      <c r="M181" s="138" t="s">
        <v>1</v>
      </c>
      <c r="N181" s="139" t="s">
        <v>43</v>
      </c>
      <c r="P181" s="140">
        <f>O181*H181</f>
        <v>0</v>
      </c>
      <c r="Q181" s="140">
        <v>0</v>
      </c>
      <c r="R181" s="140">
        <f>Q181*H181</f>
        <v>0</v>
      </c>
      <c r="S181" s="140">
        <v>0</v>
      </c>
      <c r="T181" s="141">
        <f>S181*H181</f>
        <v>0</v>
      </c>
      <c r="AR181" s="142" t="s">
        <v>154</v>
      </c>
      <c r="AT181" s="142" t="s">
        <v>149</v>
      </c>
      <c r="AU181" s="142" t="s">
        <v>88</v>
      </c>
      <c r="AY181" s="16" t="s">
        <v>147</v>
      </c>
      <c r="BE181" s="143">
        <f>IF(N181="základní",J181,0)</f>
        <v>0</v>
      </c>
      <c r="BF181" s="143">
        <f>IF(N181="snížená",J181,0)</f>
        <v>0</v>
      </c>
      <c r="BG181" s="143">
        <f>IF(N181="zákl. přenesená",J181,0)</f>
        <v>0</v>
      </c>
      <c r="BH181" s="143">
        <f>IF(N181="sníž. přenesená",J181,0)</f>
        <v>0</v>
      </c>
      <c r="BI181" s="143">
        <f>IF(N181="nulová",J181,0)</f>
        <v>0</v>
      </c>
      <c r="BJ181" s="16" t="s">
        <v>86</v>
      </c>
      <c r="BK181" s="143">
        <f>ROUND(I181*H181,2)</f>
        <v>0</v>
      </c>
      <c r="BL181" s="16" t="s">
        <v>154</v>
      </c>
      <c r="BM181" s="142" t="s">
        <v>598</v>
      </c>
    </row>
    <row r="182" spans="2:65" s="1" customFormat="1" ht="19.5">
      <c r="B182" s="31"/>
      <c r="D182" s="144" t="s">
        <v>156</v>
      </c>
      <c r="F182" s="145" t="s">
        <v>310</v>
      </c>
      <c r="I182" s="146"/>
      <c r="L182" s="31"/>
      <c r="M182" s="147"/>
      <c r="T182" s="55"/>
      <c r="AT182" s="16" t="s">
        <v>156</v>
      </c>
      <c r="AU182" s="16" t="s">
        <v>88</v>
      </c>
    </row>
    <row r="183" spans="2:65" s="12" customFormat="1" ht="11.25">
      <c r="B183" s="148"/>
      <c r="D183" s="144" t="s">
        <v>158</v>
      </c>
      <c r="E183" s="149" t="s">
        <v>1</v>
      </c>
      <c r="F183" s="150" t="s">
        <v>599</v>
      </c>
      <c r="H183" s="151">
        <v>9.6769999999999996</v>
      </c>
      <c r="I183" s="152"/>
      <c r="L183" s="148"/>
      <c r="M183" s="153"/>
      <c r="T183" s="154"/>
      <c r="AT183" s="149" t="s">
        <v>158</v>
      </c>
      <c r="AU183" s="149" t="s">
        <v>88</v>
      </c>
      <c r="AV183" s="12" t="s">
        <v>88</v>
      </c>
      <c r="AW183" s="12" t="s">
        <v>34</v>
      </c>
      <c r="AX183" s="12" t="s">
        <v>78</v>
      </c>
      <c r="AY183" s="149" t="s">
        <v>147</v>
      </c>
    </row>
    <row r="184" spans="2:65" s="12" customFormat="1" ht="11.25">
      <c r="B184" s="148"/>
      <c r="D184" s="144" t="s">
        <v>158</v>
      </c>
      <c r="E184" s="149" t="s">
        <v>1</v>
      </c>
      <c r="F184" s="150" t="s">
        <v>600</v>
      </c>
      <c r="H184" s="151">
        <v>41.28</v>
      </c>
      <c r="I184" s="152"/>
      <c r="L184" s="148"/>
      <c r="M184" s="153"/>
      <c r="T184" s="154"/>
      <c r="AT184" s="149" t="s">
        <v>158</v>
      </c>
      <c r="AU184" s="149" t="s">
        <v>88</v>
      </c>
      <c r="AV184" s="12" t="s">
        <v>88</v>
      </c>
      <c r="AW184" s="12" t="s">
        <v>34</v>
      </c>
      <c r="AX184" s="12" t="s">
        <v>78</v>
      </c>
      <c r="AY184" s="149" t="s">
        <v>147</v>
      </c>
    </row>
    <row r="185" spans="2:65" s="13" customFormat="1" ht="11.25">
      <c r="B185" s="155"/>
      <c r="D185" s="144" t="s">
        <v>158</v>
      </c>
      <c r="E185" s="156" t="s">
        <v>1</v>
      </c>
      <c r="F185" s="157" t="s">
        <v>160</v>
      </c>
      <c r="H185" s="158">
        <v>50.957000000000001</v>
      </c>
      <c r="I185" s="159"/>
      <c r="L185" s="155"/>
      <c r="M185" s="160"/>
      <c r="T185" s="161"/>
      <c r="AT185" s="156" t="s">
        <v>158</v>
      </c>
      <c r="AU185" s="156" t="s">
        <v>88</v>
      </c>
      <c r="AV185" s="13" t="s">
        <v>154</v>
      </c>
      <c r="AW185" s="13" t="s">
        <v>34</v>
      </c>
      <c r="AX185" s="13" t="s">
        <v>86</v>
      </c>
      <c r="AY185" s="156" t="s">
        <v>147</v>
      </c>
    </row>
    <row r="186" spans="2:65" s="11" customFormat="1" ht="22.9" customHeight="1">
      <c r="B186" s="119"/>
      <c r="D186" s="120" t="s">
        <v>77</v>
      </c>
      <c r="E186" s="129" t="s">
        <v>88</v>
      </c>
      <c r="F186" s="129" t="s">
        <v>601</v>
      </c>
      <c r="I186" s="122"/>
      <c r="J186" s="130">
        <f>BK186</f>
        <v>0</v>
      </c>
      <c r="L186" s="119"/>
      <c r="M186" s="124"/>
      <c r="P186" s="125">
        <f>SUM(P187:P190)</f>
        <v>0</v>
      </c>
      <c r="R186" s="125">
        <f>SUM(R187:R190)</f>
        <v>4.8600000000000003</v>
      </c>
      <c r="T186" s="126">
        <f>SUM(T187:T190)</f>
        <v>0</v>
      </c>
      <c r="AR186" s="120" t="s">
        <v>86</v>
      </c>
      <c r="AT186" s="127" t="s">
        <v>77</v>
      </c>
      <c r="AU186" s="127" t="s">
        <v>86</v>
      </c>
      <c r="AY186" s="120" t="s">
        <v>147</v>
      </c>
      <c r="BK186" s="128">
        <f>SUM(BK187:BK190)</f>
        <v>0</v>
      </c>
    </row>
    <row r="187" spans="2:65" s="1" customFormat="1" ht="24.2" customHeight="1">
      <c r="B187" s="31"/>
      <c r="C187" s="131" t="s">
        <v>234</v>
      </c>
      <c r="D187" s="131" t="s">
        <v>149</v>
      </c>
      <c r="E187" s="132" t="s">
        <v>602</v>
      </c>
      <c r="F187" s="133" t="s">
        <v>603</v>
      </c>
      <c r="G187" s="134" t="s">
        <v>224</v>
      </c>
      <c r="H187" s="135">
        <v>2.25</v>
      </c>
      <c r="I187" s="136"/>
      <c r="J187" s="137">
        <f>ROUND(I187*H187,2)</f>
        <v>0</v>
      </c>
      <c r="K187" s="133" t="s">
        <v>153</v>
      </c>
      <c r="L187" s="31"/>
      <c r="M187" s="138" t="s">
        <v>1</v>
      </c>
      <c r="N187" s="139" t="s">
        <v>43</v>
      </c>
      <c r="P187" s="140">
        <f>O187*H187</f>
        <v>0</v>
      </c>
      <c r="Q187" s="140">
        <v>2.16</v>
      </c>
      <c r="R187" s="140">
        <f>Q187*H187</f>
        <v>4.8600000000000003</v>
      </c>
      <c r="S187" s="140">
        <v>0</v>
      </c>
      <c r="T187" s="141">
        <f>S187*H187</f>
        <v>0</v>
      </c>
      <c r="AR187" s="142" t="s">
        <v>154</v>
      </c>
      <c r="AT187" s="142" t="s">
        <v>149</v>
      </c>
      <c r="AU187" s="142" t="s">
        <v>88</v>
      </c>
      <c r="AY187" s="16" t="s">
        <v>147</v>
      </c>
      <c r="BE187" s="143">
        <f>IF(N187="základní",J187,0)</f>
        <v>0</v>
      </c>
      <c r="BF187" s="143">
        <f>IF(N187="snížená",J187,0)</f>
        <v>0</v>
      </c>
      <c r="BG187" s="143">
        <f>IF(N187="zákl. přenesená",J187,0)</f>
        <v>0</v>
      </c>
      <c r="BH187" s="143">
        <f>IF(N187="sníž. přenesená",J187,0)</f>
        <v>0</v>
      </c>
      <c r="BI187" s="143">
        <f>IF(N187="nulová",J187,0)</f>
        <v>0</v>
      </c>
      <c r="BJ187" s="16" t="s">
        <v>86</v>
      </c>
      <c r="BK187" s="143">
        <f>ROUND(I187*H187,2)</f>
        <v>0</v>
      </c>
      <c r="BL187" s="16" t="s">
        <v>154</v>
      </c>
      <c r="BM187" s="142" t="s">
        <v>604</v>
      </c>
    </row>
    <row r="188" spans="2:65" s="1" customFormat="1" ht="19.5">
      <c r="B188" s="31"/>
      <c r="D188" s="144" t="s">
        <v>156</v>
      </c>
      <c r="F188" s="145" t="s">
        <v>605</v>
      </c>
      <c r="I188" s="146"/>
      <c r="L188" s="31"/>
      <c r="M188" s="147"/>
      <c r="T188" s="55"/>
      <c r="AT188" s="16" t="s">
        <v>156</v>
      </c>
      <c r="AU188" s="16" t="s">
        <v>88</v>
      </c>
    </row>
    <row r="189" spans="2:65" s="12" customFormat="1" ht="22.5">
      <c r="B189" s="148"/>
      <c r="D189" s="144" t="s">
        <v>158</v>
      </c>
      <c r="E189" s="149" t="s">
        <v>1</v>
      </c>
      <c r="F189" s="150" t="s">
        <v>606</v>
      </c>
      <c r="H189" s="151">
        <v>2.25</v>
      </c>
      <c r="I189" s="152"/>
      <c r="L189" s="148"/>
      <c r="M189" s="153"/>
      <c r="T189" s="154"/>
      <c r="AT189" s="149" t="s">
        <v>158</v>
      </c>
      <c r="AU189" s="149" t="s">
        <v>88</v>
      </c>
      <c r="AV189" s="12" t="s">
        <v>88</v>
      </c>
      <c r="AW189" s="12" t="s">
        <v>34</v>
      </c>
      <c r="AX189" s="12" t="s">
        <v>78</v>
      </c>
      <c r="AY189" s="149" t="s">
        <v>147</v>
      </c>
    </row>
    <row r="190" spans="2:65" s="13" customFormat="1" ht="11.25">
      <c r="B190" s="155"/>
      <c r="D190" s="144" t="s">
        <v>158</v>
      </c>
      <c r="E190" s="156" t="s">
        <v>1</v>
      </c>
      <c r="F190" s="157" t="s">
        <v>160</v>
      </c>
      <c r="H190" s="158">
        <v>2.25</v>
      </c>
      <c r="I190" s="159"/>
      <c r="L190" s="155"/>
      <c r="M190" s="160"/>
      <c r="T190" s="161"/>
      <c r="AT190" s="156" t="s">
        <v>158</v>
      </c>
      <c r="AU190" s="156" t="s">
        <v>88</v>
      </c>
      <c r="AV190" s="13" t="s">
        <v>154</v>
      </c>
      <c r="AW190" s="13" t="s">
        <v>34</v>
      </c>
      <c r="AX190" s="13" t="s">
        <v>86</v>
      </c>
      <c r="AY190" s="156" t="s">
        <v>147</v>
      </c>
    </row>
    <row r="191" spans="2:65" s="11" customFormat="1" ht="22.9" customHeight="1">
      <c r="B191" s="119"/>
      <c r="D191" s="120" t="s">
        <v>77</v>
      </c>
      <c r="E191" s="129" t="s">
        <v>154</v>
      </c>
      <c r="F191" s="129" t="s">
        <v>486</v>
      </c>
      <c r="I191" s="122"/>
      <c r="J191" s="130">
        <f>BK191</f>
        <v>0</v>
      </c>
      <c r="L191" s="119"/>
      <c r="M191" s="124"/>
      <c r="P191" s="125">
        <f>SUM(P192:P223)</f>
        <v>0</v>
      </c>
      <c r="R191" s="125">
        <f>SUM(R192:R223)</f>
        <v>0.19475623</v>
      </c>
      <c r="T191" s="126">
        <f>SUM(T192:T223)</f>
        <v>0</v>
      </c>
      <c r="AR191" s="120" t="s">
        <v>86</v>
      </c>
      <c r="AT191" s="127" t="s">
        <v>77</v>
      </c>
      <c r="AU191" s="127" t="s">
        <v>86</v>
      </c>
      <c r="AY191" s="120" t="s">
        <v>147</v>
      </c>
      <c r="BK191" s="128">
        <f>SUM(BK192:BK223)</f>
        <v>0</v>
      </c>
    </row>
    <row r="192" spans="2:65" s="1" customFormat="1" ht="24.2" customHeight="1">
      <c r="B192" s="31"/>
      <c r="C192" s="131" t="s">
        <v>241</v>
      </c>
      <c r="D192" s="131" t="s">
        <v>149</v>
      </c>
      <c r="E192" s="132" t="s">
        <v>607</v>
      </c>
      <c r="F192" s="133" t="s">
        <v>608</v>
      </c>
      <c r="G192" s="134" t="s">
        <v>224</v>
      </c>
      <c r="H192" s="135">
        <v>4.1280000000000001</v>
      </c>
      <c r="I192" s="136"/>
      <c r="J192" s="137">
        <f>ROUND(I192*H192,2)</f>
        <v>0</v>
      </c>
      <c r="K192" s="133" t="s">
        <v>153</v>
      </c>
      <c r="L192" s="31"/>
      <c r="M192" s="138" t="s">
        <v>1</v>
      </c>
      <c r="N192" s="139" t="s">
        <v>43</v>
      </c>
      <c r="P192" s="140">
        <f>O192*H192</f>
        <v>0</v>
      </c>
      <c r="Q192" s="140">
        <v>0</v>
      </c>
      <c r="R192" s="140">
        <f>Q192*H192</f>
        <v>0</v>
      </c>
      <c r="S192" s="140">
        <v>0</v>
      </c>
      <c r="T192" s="141">
        <f>S192*H192</f>
        <v>0</v>
      </c>
      <c r="AR192" s="142" t="s">
        <v>154</v>
      </c>
      <c r="AT192" s="142" t="s">
        <v>149</v>
      </c>
      <c r="AU192" s="142" t="s">
        <v>88</v>
      </c>
      <c r="AY192" s="16" t="s">
        <v>147</v>
      </c>
      <c r="BE192" s="143">
        <f>IF(N192="základní",J192,0)</f>
        <v>0</v>
      </c>
      <c r="BF192" s="143">
        <f>IF(N192="snížená",J192,0)</f>
        <v>0</v>
      </c>
      <c r="BG192" s="143">
        <f>IF(N192="zákl. přenesená",J192,0)</f>
        <v>0</v>
      </c>
      <c r="BH192" s="143">
        <f>IF(N192="sníž. přenesená",J192,0)</f>
        <v>0</v>
      </c>
      <c r="BI192" s="143">
        <f>IF(N192="nulová",J192,0)</f>
        <v>0</v>
      </c>
      <c r="BJ192" s="16" t="s">
        <v>86</v>
      </c>
      <c r="BK192" s="143">
        <f>ROUND(I192*H192,2)</f>
        <v>0</v>
      </c>
      <c r="BL192" s="16" t="s">
        <v>154</v>
      </c>
      <c r="BM192" s="142" t="s">
        <v>609</v>
      </c>
    </row>
    <row r="193" spans="2:65" s="1" customFormat="1" ht="19.5">
      <c r="B193" s="31"/>
      <c r="D193" s="144" t="s">
        <v>156</v>
      </c>
      <c r="F193" s="145" t="s">
        <v>610</v>
      </c>
      <c r="I193" s="146"/>
      <c r="L193" s="31"/>
      <c r="M193" s="147"/>
      <c r="T193" s="55"/>
      <c r="AT193" s="16" t="s">
        <v>156</v>
      </c>
      <c r="AU193" s="16" t="s">
        <v>88</v>
      </c>
    </row>
    <row r="194" spans="2:65" s="12" customFormat="1" ht="11.25">
      <c r="B194" s="148"/>
      <c r="D194" s="144" t="s">
        <v>158</v>
      </c>
      <c r="E194" s="149" t="s">
        <v>1</v>
      </c>
      <c r="F194" s="150" t="s">
        <v>611</v>
      </c>
      <c r="H194" s="151">
        <v>4.1280000000000001</v>
      </c>
      <c r="I194" s="152"/>
      <c r="L194" s="148"/>
      <c r="M194" s="153"/>
      <c r="T194" s="154"/>
      <c r="AT194" s="149" t="s">
        <v>158</v>
      </c>
      <c r="AU194" s="149" t="s">
        <v>88</v>
      </c>
      <c r="AV194" s="12" t="s">
        <v>88</v>
      </c>
      <c r="AW194" s="12" t="s">
        <v>34</v>
      </c>
      <c r="AX194" s="12" t="s">
        <v>78</v>
      </c>
      <c r="AY194" s="149" t="s">
        <v>147</v>
      </c>
    </row>
    <row r="195" spans="2:65" s="13" customFormat="1" ht="11.25">
      <c r="B195" s="155"/>
      <c r="D195" s="144" t="s">
        <v>158</v>
      </c>
      <c r="E195" s="156" t="s">
        <v>1</v>
      </c>
      <c r="F195" s="157" t="s">
        <v>160</v>
      </c>
      <c r="H195" s="158">
        <v>4.1280000000000001</v>
      </c>
      <c r="I195" s="159"/>
      <c r="L195" s="155"/>
      <c r="M195" s="160"/>
      <c r="T195" s="161"/>
      <c r="AT195" s="156" t="s">
        <v>158</v>
      </c>
      <c r="AU195" s="156" t="s">
        <v>88</v>
      </c>
      <c r="AV195" s="13" t="s">
        <v>154</v>
      </c>
      <c r="AW195" s="13" t="s">
        <v>34</v>
      </c>
      <c r="AX195" s="13" t="s">
        <v>86</v>
      </c>
      <c r="AY195" s="156" t="s">
        <v>147</v>
      </c>
    </row>
    <row r="196" spans="2:65" s="1" customFormat="1" ht="33" customHeight="1">
      <c r="B196" s="31"/>
      <c r="C196" s="131" t="s">
        <v>249</v>
      </c>
      <c r="D196" s="131" t="s">
        <v>149</v>
      </c>
      <c r="E196" s="132" t="s">
        <v>612</v>
      </c>
      <c r="F196" s="133" t="s">
        <v>613</v>
      </c>
      <c r="G196" s="134" t="s">
        <v>224</v>
      </c>
      <c r="H196" s="135">
        <v>3.5999999999999997E-2</v>
      </c>
      <c r="I196" s="136"/>
      <c r="J196" s="137">
        <f>ROUND(I196*H196,2)</f>
        <v>0</v>
      </c>
      <c r="K196" s="133" t="s">
        <v>153</v>
      </c>
      <c r="L196" s="31"/>
      <c r="M196" s="138" t="s">
        <v>1</v>
      </c>
      <c r="N196" s="139" t="s">
        <v>43</v>
      </c>
      <c r="P196" s="140">
        <f>O196*H196</f>
        <v>0</v>
      </c>
      <c r="Q196" s="140">
        <v>0</v>
      </c>
      <c r="R196" s="140">
        <f>Q196*H196</f>
        <v>0</v>
      </c>
      <c r="S196" s="140">
        <v>0</v>
      </c>
      <c r="T196" s="141">
        <f>S196*H196</f>
        <v>0</v>
      </c>
      <c r="AR196" s="142" t="s">
        <v>154</v>
      </c>
      <c r="AT196" s="142" t="s">
        <v>149</v>
      </c>
      <c r="AU196" s="142" t="s">
        <v>88</v>
      </c>
      <c r="AY196" s="16" t="s">
        <v>147</v>
      </c>
      <c r="BE196" s="143">
        <f>IF(N196="základní",J196,0)</f>
        <v>0</v>
      </c>
      <c r="BF196" s="143">
        <f>IF(N196="snížená",J196,0)</f>
        <v>0</v>
      </c>
      <c r="BG196" s="143">
        <f>IF(N196="zákl. přenesená",J196,0)</f>
        <v>0</v>
      </c>
      <c r="BH196" s="143">
        <f>IF(N196="sníž. přenesená",J196,0)</f>
        <v>0</v>
      </c>
      <c r="BI196" s="143">
        <f>IF(N196="nulová",J196,0)</f>
        <v>0</v>
      </c>
      <c r="BJ196" s="16" t="s">
        <v>86</v>
      </c>
      <c r="BK196" s="143">
        <f>ROUND(I196*H196,2)</f>
        <v>0</v>
      </c>
      <c r="BL196" s="16" t="s">
        <v>154</v>
      </c>
      <c r="BM196" s="142" t="s">
        <v>614</v>
      </c>
    </row>
    <row r="197" spans="2:65" s="1" customFormat="1" ht="29.25">
      <c r="B197" s="31"/>
      <c r="D197" s="144" t="s">
        <v>156</v>
      </c>
      <c r="F197" s="145" t="s">
        <v>615</v>
      </c>
      <c r="I197" s="146"/>
      <c r="L197" s="31"/>
      <c r="M197" s="147"/>
      <c r="T197" s="55"/>
      <c r="AT197" s="16" t="s">
        <v>156</v>
      </c>
      <c r="AU197" s="16" t="s">
        <v>88</v>
      </c>
    </row>
    <row r="198" spans="2:65" s="12" customFormat="1" ht="22.5">
      <c r="B198" s="148"/>
      <c r="D198" s="144" t="s">
        <v>158</v>
      </c>
      <c r="E198" s="149" t="s">
        <v>1</v>
      </c>
      <c r="F198" s="150" t="s">
        <v>616</v>
      </c>
      <c r="H198" s="151">
        <v>3.5999999999999997E-2</v>
      </c>
      <c r="I198" s="152"/>
      <c r="L198" s="148"/>
      <c r="M198" s="153"/>
      <c r="T198" s="154"/>
      <c r="AT198" s="149" t="s">
        <v>158</v>
      </c>
      <c r="AU198" s="149" t="s">
        <v>88</v>
      </c>
      <c r="AV198" s="12" t="s">
        <v>88</v>
      </c>
      <c r="AW198" s="12" t="s">
        <v>34</v>
      </c>
      <c r="AX198" s="12" t="s">
        <v>78</v>
      </c>
      <c r="AY198" s="149" t="s">
        <v>147</v>
      </c>
    </row>
    <row r="199" spans="2:65" s="13" customFormat="1" ht="11.25">
      <c r="B199" s="155"/>
      <c r="D199" s="144" t="s">
        <v>158</v>
      </c>
      <c r="E199" s="156" t="s">
        <v>1</v>
      </c>
      <c r="F199" s="157" t="s">
        <v>160</v>
      </c>
      <c r="H199" s="158">
        <v>3.5999999999999997E-2</v>
      </c>
      <c r="I199" s="159"/>
      <c r="L199" s="155"/>
      <c r="M199" s="160"/>
      <c r="T199" s="161"/>
      <c r="AT199" s="156" t="s">
        <v>158</v>
      </c>
      <c r="AU199" s="156" t="s">
        <v>88</v>
      </c>
      <c r="AV199" s="13" t="s">
        <v>154</v>
      </c>
      <c r="AW199" s="13" t="s">
        <v>34</v>
      </c>
      <c r="AX199" s="13" t="s">
        <v>86</v>
      </c>
      <c r="AY199" s="156" t="s">
        <v>147</v>
      </c>
    </row>
    <row r="200" spans="2:65" s="1" customFormat="1" ht="24.2" customHeight="1">
      <c r="B200" s="31"/>
      <c r="C200" s="131" t="s">
        <v>254</v>
      </c>
      <c r="D200" s="131" t="s">
        <v>149</v>
      </c>
      <c r="E200" s="132" t="s">
        <v>617</v>
      </c>
      <c r="F200" s="133" t="s">
        <v>618</v>
      </c>
      <c r="G200" s="134" t="s">
        <v>224</v>
      </c>
      <c r="H200" s="135">
        <v>1.9350000000000001</v>
      </c>
      <c r="I200" s="136"/>
      <c r="J200" s="137">
        <f>ROUND(I200*H200,2)</f>
        <v>0</v>
      </c>
      <c r="K200" s="133" t="s">
        <v>153</v>
      </c>
      <c r="L200" s="31"/>
      <c r="M200" s="138" t="s">
        <v>1</v>
      </c>
      <c r="N200" s="139" t="s">
        <v>43</v>
      </c>
      <c r="P200" s="140">
        <f>O200*H200</f>
        <v>0</v>
      </c>
      <c r="Q200" s="140">
        <v>0</v>
      </c>
      <c r="R200" s="140">
        <f>Q200*H200</f>
        <v>0</v>
      </c>
      <c r="S200" s="140">
        <v>0</v>
      </c>
      <c r="T200" s="141">
        <f>S200*H200</f>
        <v>0</v>
      </c>
      <c r="AR200" s="142" t="s">
        <v>154</v>
      </c>
      <c r="AT200" s="142" t="s">
        <v>149</v>
      </c>
      <c r="AU200" s="142" t="s">
        <v>88</v>
      </c>
      <c r="AY200" s="16" t="s">
        <v>147</v>
      </c>
      <c r="BE200" s="143">
        <f>IF(N200="základní",J200,0)</f>
        <v>0</v>
      </c>
      <c r="BF200" s="143">
        <f>IF(N200="snížená",J200,0)</f>
        <v>0</v>
      </c>
      <c r="BG200" s="143">
        <f>IF(N200="zákl. přenesená",J200,0)</f>
        <v>0</v>
      </c>
      <c r="BH200" s="143">
        <f>IF(N200="sníž. přenesená",J200,0)</f>
        <v>0</v>
      </c>
      <c r="BI200" s="143">
        <f>IF(N200="nulová",J200,0)</f>
        <v>0</v>
      </c>
      <c r="BJ200" s="16" t="s">
        <v>86</v>
      </c>
      <c r="BK200" s="143">
        <f>ROUND(I200*H200,2)</f>
        <v>0</v>
      </c>
      <c r="BL200" s="16" t="s">
        <v>154</v>
      </c>
      <c r="BM200" s="142" t="s">
        <v>619</v>
      </c>
    </row>
    <row r="201" spans="2:65" s="1" customFormat="1" ht="29.25">
      <c r="B201" s="31"/>
      <c r="D201" s="144" t="s">
        <v>156</v>
      </c>
      <c r="F201" s="145" t="s">
        <v>620</v>
      </c>
      <c r="I201" s="146"/>
      <c r="L201" s="31"/>
      <c r="M201" s="147"/>
      <c r="T201" s="55"/>
      <c r="AT201" s="16" t="s">
        <v>156</v>
      </c>
      <c r="AU201" s="16" t="s">
        <v>88</v>
      </c>
    </row>
    <row r="202" spans="2:65" s="12" customFormat="1" ht="22.5">
      <c r="B202" s="148"/>
      <c r="D202" s="144" t="s">
        <v>158</v>
      </c>
      <c r="E202" s="149" t="s">
        <v>1</v>
      </c>
      <c r="F202" s="150" t="s">
        <v>621</v>
      </c>
      <c r="H202" s="151">
        <v>1.9350000000000001</v>
      </c>
      <c r="I202" s="152"/>
      <c r="L202" s="148"/>
      <c r="M202" s="153"/>
      <c r="T202" s="154"/>
      <c r="AT202" s="149" t="s">
        <v>158</v>
      </c>
      <c r="AU202" s="149" t="s">
        <v>88</v>
      </c>
      <c r="AV202" s="12" t="s">
        <v>88</v>
      </c>
      <c r="AW202" s="12" t="s">
        <v>34</v>
      </c>
      <c r="AX202" s="12" t="s">
        <v>78</v>
      </c>
      <c r="AY202" s="149" t="s">
        <v>147</v>
      </c>
    </row>
    <row r="203" spans="2:65" s="13" customFormat="1" ht="11.25">
      <c r="B203" s="155"/>
      <c r="D203" s="144" t="s">
        <v>158</v>
      </c>
      <c r="E203" s="156" t="s">
        <v>1</v>
      </c>
      <c r="F203" s="157" t="s">
        <v>160</v>
      </c>
      <c r="H203" s="158">
        <v>1.9350000000000001</v>
      </c>
      <c r="I203" s="159"/>
      <c r="L203" s="155"/>
      <c r="M203" s="160"/>
      <c r="T203" s="161"/>
      <c r="AT203" s="156" t="s">
        <v>158</v>
      </c>
      <c r="AU203" s="156" t="s">
        <v>88</v>
      </c>
      <c r="AV203" s="13" t="s">
        <v>154</v>
      </c>
      <c r="AW203" s="13" t="s">
        <v>34</v>
      </c>
      <c r="AX203" s="13" t="s">
        <v>86</v>
      </c>
      <c r="AY203" s="156" t="s">
        <v>147</v>
      </c>
    </row>
    <row r="204" spans="2:65" s="1" customFormat="1" ht="33" customHeight="1">
      <c r="B204" s="31"/>
      <c r="C204" s="131" t="s">
        <v>259</v>
      </c>
      <c r="D204" s="131" t="s">
        <v>149</v>
      </c>
      <c r="E204" s="132" t="s">
        <v>622</v>
      </c>
      <c r="F204" s="133" t="s">
        <v>623</v>
      </c>
      <c r="G204" s="134" t="s">
        <v>152</v>
      </c>
      <c r="H204" s="135">
        <v>2.496</v>
      </c>
      <c r="I204" s="136"/>
      <c r="J204" s="137">
        <f>ROUND(I204*H204,2)</f>
        <v>0</v>
      </c>
      <c r="K204" s="133" t="s">
        <v>153</v>
      </c>
      <c r="L204" s="31"/>
      <c r="M204" s="138" t="s">
        <v>1</v>
      </c>
      <c r="N204" s="139" t="s">
        <v>43</v>
      </c>
      <c r="P204" s="140">
        <f>O204*H204</f>
        <v>0</v>
      </c>
      <c r="Q204" s="140">
        <v>7.8799999999999999E-3</v>
      </c>
      <c r="R204" s="140">
        <f>Q204*H204</f>
        <v>1.9668479999999999E-2</v>
      </c>
      <c r="S204" s="140">
        <v>0</v>
      </c>
      <c r="T204" s="141">
        <f>S204*H204</f>
        <v>0</v>
      </c>
      <c r="AR204" s="142" t="s">
        <v>154</v>
      </c>
      <c r="AT204" s="142" t="s">
        <v>149</v>
      </c>
      <c r="AU204" s="142" t="s">
        <v>88</v>
      </c>
      <c r="AY204" s="16" t="s">
        <v>147</v>
      </c>
      <c r="BE204" s="143">
        <f>IF(N204="základní",J204,0)</f>
        <v>0</v>
      </c>
      <c r="BF204" s="143">
        <f>IF(N204="snížená",J204,0)</f>
        <v>0</v>
      </c>
      <c r="BG204" s="143">
        <f>IF(N204="zákl. přenesená",J204,0)</f>
        <v>0</v>
      </c>
      <c r="BH204" s="143">
        <f>IF(N204="sníž. přenesená",J204,0)</f>
        <v>0</v>
      </c>
      <c r="BI204" s="143">
        <f>IF(N204="nulová",J204,0)</f>
        <v>0</v>
      </c>
      <c r="BJ204" s="16" t="s">
        <v>86</v>
      </c>
      <c r="BK204" s="143">
        <f>ROUND(I204*H204,2)</f>
        <v>0</v>
      </c>
      <c r="BL204" s="16" t="s">
        <v>154</v>
      </c>
      <c r="BM204" s="142" t="s">
        <v>624</v>
      </c>
    </row>
    <row r="205" spans="2:65" s="1" customFormat="1" ht="29.25">
      <c r="B205" s="31"/>
      <c r="D205" s="144" t="s">
        <v>156</v>
      </c>
      <c r="F205" s="145" t="s">
        <v>625</v>
      </c>
      <c r="I205" s="146"/>
      <c r="L205" s="31"/>
      <c r="M205" s="147"/>
      <c r="T205" s="55"/>
      <c r="AT205" s="16" t="s">
        <v>156</v>
      </c>
      <c r="AU205" s="16" t="s">
        <v>88</v>
      </c>
    </row>
    <row r="206" spans="2:65" s="12" customFormat="1" ht="22.5">
      <c r="B206" s="148"/>
      <c r="D206" s="144" t="s">
        <v>158</v>
      </c>
      <c r="E206" s="149" t="s">
        <v>1</v>
      </c>
      <c r="F206" s="150" t="s">
        <v>626</v>
      </c>
      <c r="H206" s="151">
        <v>2.496</v>
      </c>
      <c r="I206" s="152"/>
      <c r="L206" s="148"/>
      <c r="M206" s="153"/>
      <c r="T206" s="154"/>
      <c r="AT206" s="149" t="s">
        <v>158</v>
      </c>
      <c r="AU206" s="149" t="s">
        <v>88</v>
      </c>
      <c r="AV206" s="12" t="s">
        <v>88</v>
      </c>
      <c r="AW206" s="12" t="s">
        <v>34</v>
      </c>
      <c r="AX206" s="12" t="s">
        <v>78</v>
      </c>
      <c r="AY206" s="149" t="s">
        <v>147</v>
      </c>
    </row>
    <row r="207" spans="2:65" s="13" customFormat="1" ht="11.25">
      <c r="B207" s="155"/>
      <c r="D207" s="144" t="s">
        <v>158</v>
      </c>
      <c r="E207" s="156" t="s">
        <v>1</v>
      </c>
      <c r="F207" s="157" t="s">
        <v>160</v>
      </c>
      <c r="H207" s="158">
        <v>2.496</v>
      </c>
      <c r="I207" s="159"/>
      <c r="L207" s="155"/>
      <c r="M207" s="160"/>
      <c r="T207" s="161"/>
      <c r="AT207" s="156" t="s">
        <v>158</v>
      </c>
      <c r="AU207" s="156" t="s">
        <v>88</v>
      </c>
      <c r="AV207" s="13" t="s">
        <v>154</v>
      </c>
      <c r="AW207" s="13" t="s">
        <v>34</v>
      </c>
      <c r="AX207" s="13" t="s">
        <v>86</v>
      </c>
      <c r="AY207" s="156" t="s">
        <v>147</v>
      </c>
    </row>
    <row r="208" spans="2:65" s="1" customFormat="1" ht="37.9" customHeight="1">
      <c r="B208" s="31"/>
      <c r="C208" s="131" t="s">
        <v>269</v>
      </c>
      <c r="D208" s="131" t="s">
        <v>149</v>
      </c>
      <c r="E208" s="132" t="s">
        <v>627</v>
      </c>
      <c r="F208" s="133" t="s">
        <v>628</v>
      </c>
      <c r="G208" s="134" t="s">
        <v>152</v>
      </c>
      <c r="H208" s="135">
        <v>2.496</v>
      </c>
      <c r="I208" s="136"/>
      <c r="J208" s="137">
        <f>ROUND(I208*H208,2)</f>
        <v>0</v>
      </c>
      <c r="K208" s="133" t="s">
        <v>153</v>
      </c>
      <c r="L208" s="31"/>
      <c r="M208" s="138" t="s">
        <v>1</v>
      </c>
      <c r="N208" s="139" t="s">
        <v>43</v>
      </c>
      <c r="P208" s="140">
        <f>O208*H208</f>
        <v>0</v>
      </c>
      <c r="Q208" s="140">
        <v>0</v>
      </c>
      <c r="R208" s="140">
        <f>Q208*H208</f>
        <v>0</v>
      </c>
      <c r="S208" s="140">
        <v>0</v>
      </c>
      <c r="T208" s="141">
        <f>S208*H208</f>
        <v>0</v>
      </c>
      <c r="AR208" s="142" t="s">
        <v>154</v>
      </c>
      <c r="AT208" s="142" t="s">
        <v>149</v>
      </c>
      <c r="AU208" s="142" t="s">
        <v>88</v>
      </c>
      <c r="AY208" s="16" t="s">
        <v>147</v>
      </c>
      <c r="BE208" s="143">
        <f>IF(N208="základní",J208,0)</f>
        <v>0</v>
      </c>
      <c r="BF208" s="143">
        <f>IF(N208="snížená",J208,0)</f>
        <v>0</v>
      </c>
      <c r="BG208" s="143">
        <f>IF(N208="zákl. přenesená",J208,0)</f>
        <v>0</v>
      </c>
      <c r="BH208" s="143">
        <f>IF(N208="sníž. přenesená",J208,0)</f>
        <v>0</v>
      </c>
      <c r="BI208" s="143">
        <f>IF(N208="nulová",J208,0)</f>
        <v>0</v>
      </c>
      <c r="BJ208" s="16" t="s">
        <v>86</v>
      </c>
      <c r="BK208" s="143">
        <f>ROUND(I208*H208,2)</f>
        <v>0</v>
      </c>
      <c r="BL208" s="16" t="s">
        <v>154</v>
      </c>
      <c r="BM208" s="142" t="s">
        <v>629</v>
      </c>
    </row>
    <row r="209" spans="2:65" s="1" customFormat="1" ht="29.25">
      <c r="B209" s="31"/>
      <c r="D209" s="144" t="s">
        <v>156</v>
      </c>
      <c r="F209" s="145" t="s">
        <v>630</v>
      </c>
      <c r="I209" s="146"/>
      <c r="L209" s="31"/>
      <c r="M209" s="147"/>
      <c r="T209" s="55"/>
      <c r="AT209" s="16" t="s">
        <v>156</v>
      </c>
      <c r="AU209" s="16" t="s">
        <v>88</v>
      </c>
    </row>
    <row r="210" spans="2:65" s="12" customFormat="1" ht="22.5">
      <c r="B210" s="148"/>
      <c r="D210" s="144" t="s">
        <v>158</v>
      </c>
      <c r="E210" s="149" t="s">
        <v>1</v>
      </c>
      <c r="F210" s="150" t="s">
        <v>626</v>
      </c>
      <c r="H210" s="151">
        <v>2.496</v>
      </c>
      <c r="I210" s="152"/>
      <c r="L210" s="148"/>
      <c r="M210" s="153"/>
      <c r="T210" s="154"/>
      <c r="AT210" s="149" t="s">
        <v>158</v>
      </c>
      <c r="AU210" s="149" t="s">
        <v>88</v>
      </c>
      <c r="AV210" s="12" t="s">
        <v>88</v>
      </c>
      <c r="AW210" s="12" t="s">
        <v>34</v>
      </c>
      <c r="AX210" s="12" t="s">
        <v>78</v>
      </c>
      <c r="AY210" s="149" t="s">
        <v>147</v>
      </c>
    </row>
    <row r="211" spans="2:65" s="13" customFormat="1" ht="11.25">
      <c r="B211" s="155"/>
      <c r="D211" s="144" t="s">
        <v>158</v>
      </c>
      <c r="E211" s="156" t="s">
        <v>1</v>
      </c>
      <c r="F211" s="157" t="s">
        <v>160</v>
      </c>
      <c r="H211" s="158">
        <v>2.496</v>
      </c>
      <c r="I211" s="159"/>
      <c r="L211" s="155"/>
      <c r="M211" s="160"/>
      <c r="T211" s="161"/>
      <c r="AT211" s="156" t="s">
        <v>158</v>
      </c>
      <c r="AU211" s="156" t="s">
        <v>88</v>
      </c>
      <c r="AV211" s="13" t="s">
        <v>154</v>
      </c>
      <c r="AW211" s="13" t="s">
        <v>34</v>
      </c>
      <c r="AX211" s="13" t="s">
        <v>86</v>
      </c>
      <c r="AY211" s="156" t="s">
        <v>147</v>
      </c>
    </row>
    <row r="212" spans="2:65" s="1" customFormat="1" ht="24.2" customHeight="1">
      <c r="B212" s="31"/>
      <c r="C212" s="131" t="s">
        <v>274</v>
      </c>
      <c r="D212" s="131" t="s">
        <v>149</v>
      </c>
      <c r="E212" s="132" t="s">
        <v>631</v>
      </c>
      <c r="F212" s="133" t="s">
        <v>632</v>
      </c>
      <c r="G212" s="134" t="s">
        <v>152</v>
      </c>
      <c r="H212" s="135">
        <v>0.78</v>
      </c>
      <c r="I212" s="136"/>
      <c r="J212" s="137">
        <f>ROUND(I212*H212,2)</f>
        <v>0</v>
      </c>
      <c r="K212" s="133" t="s">
        <v>153</v>
      </c>
      <c r="L212" s="31"/>
      <c r="M212" s="138" t="s">
        <v>1</v>
      </c>
      <c r="N212" s="139" t="s">
        <v>43</v>
      </c>
      <c r="P212" s="140">
        <f>O212*H212</f>
        <v>0</v>
      </c>
      <c r="Q212" s="140">
        <v>1.328E-2</v>
      </c>
      <c r="R212" s="140">
        <f>Q212*H212</f>
        <v>1.03584E-2</v>
      </c>
      <c r="S212" s="140">
        <v>0</v>
      </c>
      <c r="T212" s="141">
        <f>S212*H212</f>
        <v>0</v>
      </c>
      <c r="AR212" s="142" t="s">
        <v>154</v>
      </c>
      <c r="AT212" s="142" t="s">
        <v>149</v>
      </c>
      <c r="AU212" s="142" t="s">
        <v>88</v>
      </c>
      <c r="AY212" s="16" t="s">
        <v>147</v>
      </c>
      <c r="BE212" s="143">
        <f>IF(N212="základní",J212,0)</f>
        <v>0</v>
      </c>
      <c r="BF212" s="143">
        <f>IF(N212="snížená",J212,0)</f>
        <v>0</v>
      </c>
      <c r="BG212" s="143">
        <f>IF(N212="zákl. přenesená",J212,0)</f>
        <v>0</v>
      </c>
      <c r="BH212" s="143">
        <f>IF(N212="sníž. přenesená",J212,0)</f>
        <v>0</v>
      </c>
      <c r="BI212" s="143">
        <f>IF(N212="nulová",J212,0)</f>
        <v>0</v>
      </c>
      <c r="BJ212" s="16" t="s">
        <v>86</v>
      </c>
      <c r="BK212" s="143">
        <f>ROUND(I212*H212,2)</f>
        <v>0</v>
      </c>
      <c r="BL212" s="16" t="s">
        <v>154</v>
      </c>
      <c r="BM212" s="142" t="s">
        <v>633</v>
      </c>
    </row>
    <row r="213" spans="2:65" s="1" customFormat="1" ht="19.5">
      <c r="B213" s="31"/>
      <c r="D213" s="144" t="s">
        <v>156</v>
      </c>
      <c r="F213" s="145" t="s">
        <v>634</v>
      </c>
      <c r="I213" s="146"/>
      <c r="L213" s="31"/>
      <c r="M213" s="147"/>
      <c r="T213" s="55"/>
      <c r="AT213" s="16" t="s">
        <v>156</v>
      </c>
      <c r="AU213" s="16" t="s">
        <v>88</v>
      </c>
    </row>
    <row r="214" spans="2:65" s="12" customFormat="1" ht="22.5">
      <c r="B214" s="148"/>
      <c r="D214" s="144" t="s">
        <v>158</v>
      </c>
      <c r="E214" s="149" t="s">
        <v>1</v>
      </c>
      <c r="F214" s="150" t="s">
        <v>635</v>
      </c>
      <c r="H214" s="151">
        <v>0.78</v>
      </c>
      <c r="I214" s="152"/>
      <c r="L214" s="148"/>
      <c r="M214" s="153"/>
      <c r="T214" s="154"/>
      <c r="AT214" s="149" t="s">
        <v>158</v>
      </c>
      <c r="AU214" s="149" t="s">
        <v>88</v>
      </c>
      <c r="AV214" s="12" t="s">
        <v>88</v>
      </c>
      <c r="AW214" s="12" t="s">
        <v>34</v>
      </c>
      <c r="AX214" s="12" t="s">
        <v>78</v>
      </c>
      <c r="AY214" s="149" t="s">
        <v>147</v>
      </c>
    </row>
    <row r="215" spans="2:65" s="13" customFormat="1" ht="11.25">
      <c r="B215" s="155"/>
      <c r="D215" s="144" t="s">
        <v>158</v>
      </c>
      <c r="E215" s="156" t="s">
        <v>1</v>
      </c>
      <c r="F215" s="157" t="s">
        <v>160</v>
      </c>
      <c r="H215" s="158">
        <v>0.78</v>
      </c>
      <c r="I215" s="159"/>
      <c r="L215" s="155"/>
      <c r="M215" s="160"/>
      <c r="T215" s="161"/>
      <c r="AT215" s="156" t="s">
        <v>158</v>
      </c>
      <c r="AU215" s="156" t="s">
        <v>88</v>
      </c>
      <c r="AV215" s="13" t="s">
        <v>154</v>
      </c>
      <c r="AW215" s="13" t="s">
        <v>34</v>
      </c>
      <c r="AX215" s="13" t="s">
        <v>86</v>
      </c>
      <c r="AY215" s="156" t="s">
        <v>147</v>
      </c>
    </row>
    <row r="216" spans="2:65" s="1" customFormat="1" ht="24.2" customHeight="1">
      <c r="B216" s="31"/>
      <c r="C216" s="131" t="s">
        <v>7</v>
      </c>
      <c r="D216" s="131" t="s">
        <v>149</v>
      </c>
      <c r="E216" s="132" t="s">
        <v>636</v>
      </c>
      <c r="F216" s="133" t="s">
        <v>637</v>
      </c>
      <c r="G216" s="134" t="s">
        <v>152</v>
      </c>
      <c r="H216" s="135">
        <v>0.78</v>
      </c>
      <c r="I216" s="136"/>
      <c r="J216" s="137">
        <f>ROUND(I216*H216,2)</f>
        <v>0</v>
      </c>
      <c r="K216" s="133" t="s">
        <v>153</v>
      </c>
      <c r="L216" s="31"/>
      <c r="M216" s="138" t="s">
        <v>1</v>
      </c>
      <c r="N216" s="139" t="s">
        <v>43</v>
      </c>
      <c r="P216" s="140">
        <f>O216*H216</f>
        <v>0</v>
      </c>
      <c r="Q216" s="140">
        <v>0</v>
      </c>
      <c r="R216" s="140">
        <f>Q216*H216</f>
        <v>0</v>
      </c>
      <c r="S216" s="140">
        <v>0</v>
      </c>
      <c r="T216" s="141">
        <f>S216*H216</f>
        <v>0</v>
      </c>
      <c r="AR216" s="142" t="s">
        <v>154</v>
      </c>
      <c r="AT216" s="142" t="s">
        <v>149</v>
      </c>
      <c r="AU216" s="142" t="s">
        <v>88</v>
      </c>
      <c r="AY216" s="16" t="s">
        <v>147</v>
      </c>
      <c r="BE216" s="143">
        <f>IF(N216="základní",J216,0)</f>
        <v>0</v>
      </c>
      <c r="BF216" s="143">
        <f>IF(N216="snížená",J216,0)</f>
        <v>0</v>
      </c>
      <c r="BG216" s="143">
        <f>IF(N216="zákl. přenesená",J216,0)</f>
        <v>0</v>
      </c>
      <c r="BH216" s="143">
        <f>IF(N216="sníž. přenesená",J216,0)</f>
        <v>0</v>
      </c>
      <c r="BI216" s="143">
        <f>IF(N216="nulová",J216,0)</f>
        <v>0</v>
      </c>
      <c r="BJ216" s="16" t="s">
        <v>86</v>
      </c>
      <c r="BK216" s="143">
        <f>ROUND(I216*H216,2)</f>
        <v>0</v>
      </c>
      <c r="BL216" s="16" t="s">
        <v>154</v>
      </c>
      <c r="BM216" s="142" t="s">
        <v>638</v>
      </c>
    </row>
    <row r="217" spans="2:65" s="1" customFormat="1" ht="19.5">
      <c r="B217" s="31"/>
      <c r="D217" s="144" t="s">
        <v>156</v>
      </c>
      <c r="F217" s="145" t="s">
        <v>639</v>
      </c>
      <c r="I217" s="146"/>
      <c r="L217" s="31"/>
      <c r="M217" s="147"/>
      <c r="T217" s="55"/>
      <c r="AT217" s="16" t="s">
        <v>156</v>
      </c>
      <c r="AU217" s="16" t="s">
        <v>88</v>
      </c>
    </row>
    <row r="218" spans="2:65" s="12" customFormat="1" ht="22.5">
      <c r="B218" s="148"/>
      <c r="D218" s="144" t="s">
        <v>158</v>
      </c>
      <c r="E218" s="149" t="s">
        <v>1</v>
      </c>
      <c r="F218" s="150" t="s">
        <v>635</v>
      </c>
      <c r="H218" s="151">
        <v>0.78</v>
      </c>
      <c r="I218" s="152"/>
      <c r="L218" s="148"/>
      <c r="M218" s="153"/>
      <c r="T218" s="154"/>
      <c r="AT218" s="149" t="s">
        <v>158</v>
      </c>
      <c r="AU218" s="149" t="s">
        <v>88</v>
      </c>
      <c r="AV218" s="12" t="s">
        <v>88</v>
      </c>
      <c r="AW218" s="12" t="s">
        <v>34</v>
      </c>
      <c r="AX218" s="12" t="s">
        <v>78</v>
      </c>
      <c r="AY218" s="149" t="s">
        <v>147</v>
      </c>
    </row>
    <row r="219" spans="2:65" s="13" customFormat="1" ht="11.25">
      <c r="B219" s="155"/>
      <c r="D219" s="144" t="s">
        <v>158</v>
      </c>
      <c r="E219" s="156" t="s">
        <v>1</v>
      </c>
      <c r="F219" s="157" t="s">
        <v>160</v>
      </c>
      <c r="H219" s="158">
        <v>0.78</v>
      </c>
      <c r="I219" s="159"/>
      <c r="L219" s="155"/>
      <c r="M219" s="160"/>
      <c r="T219" s="161"/>
      <c r="AT219" s="156" t="s">
        <v>158</v>
      </c>
      <c r="AU219" s="156" t="s">
        <v>88</v>
      </c>
      <c r="AV219" s="13" t="s">
        <v>154</v>
      </c>
      <c r="AW219" s="13" t="s">
        <v>34</v>
      </c>
      <c r="AX219" s="13" t="s">
        <v>86</v>
      </c>
      <c r="AY219" s="156" t="s">
        <v>147</v>
      </c>
    </row>
    <row r="220" spans="2:65" s="1" customFormat="1" ht="24.2" customHeight="1">
      <c r="B220" s="31"/>
      <c r="C220" s="131" t="s">
        <v>284</v>
      </c>
      <c r="D220" s="131" t="s">
        <v>149</v>
      </c>
      <c r="E220" s="132" t="s">
        <v>640</v>
      </c>
      <c r="F220" s="133" t="s">
        <v>641</v>
      </c>
      <c r="G220" s="134" t="s">
        <v>380</v>
      </c>
      <c r="H220" s="135">
        <v>0.155</v>
      </c>
      <c r="I220" s="136"/>
      <c r="J220" s="137">
        <f>ROUND(I220*H220,2)</f>
        <v>0</v>
      </c>
      <c r="K220" s="133" t="s">
        <v>153</v>
      </c>
      <c r="L220" s="31"/>
      <c r="M220" s="138" t="s">
        <v>1</v>
      </c>
      <c r="N220" s="139" t="s">
        <v>43</v>
      </c>
      <c r="P220" s="140">
        <f>O220*H220</f>
        <v>0</v>
      </c>
      <c r="Q220" s="140">
        <v>1.06277</v>
      </c>
      <c r="R220" s="140">
        <f>Q220*H220</f>
        <v>0.16472935</v>
      </c>
      <c r="S220" s="140">
        <v>0</v>
      </c>
      <c r="T220" s="141">
        <f>S220*H220</f>
        <v>0</v>
      </c>
      <c r="AR220" s="142" t="s">
        <v>154</v>
      </c>
      <c r="AT220" s="142" t="s">
        <v>149</v>
      </c>
      <c r="AU220" s="142" t="s">
        <v>88</v>
      </c>
      <c r="AY220" s="16" t="s">
        <v>147</v>
      </c>
      <c r="BE220" s="143">
        <f>IF(N220="základní",J220,0)</f>
        <v>0</v>
      </c>
      <c r="BF220" s="143">
        <f>IF(N220="snížená",J220,0)</f>
        <v>0</v>
      </c>
      <c r="BG220" s="143">
        <f>IF(N220="zákl. přenesená",J220,0)</f>
        <v>0</v>
      </c>
      <c r="BH220" s="143">
        <f>IF(N220="sníž. přenesená",J220,0)</f>
        <v>0</v>
      </c>
      <c r="BI220" s="143">
        <f>IF(N220="nulová",J220,0)</f>
        <v>0</v>
      </c>
      <c r="BJ220" s="16" t="s">
        <v>86</v>
      </c>
      <c r="BK220" s="143">
        <f>ROUND(I220*H220,2)</f>
        <v>0</v>
      </c>
      <c r="BL220" s="16" t="s">
        <v>154</v>
      </c>
      <c r="BM220" s="142" t="s">
        <v>642</v>
      </c>
    </row>
    <row r="221" spans="2:65" s="1" customFormat="1" ht="19.5">
      <c r="B221" s="31"/>
      <c r="D221" s="144" t="s">
        <v>156</v>
      </c>
      <c r="F221" s="145" t="s">
        <v>643</v>
      </c>
      <c r="I221" s="146"/>
      <c r="L221" s="31"/>
      <c r="M221" s="147"/>
      <c r="T221" s="55"/>
      <c r="AT221" s="16" t="s">
        <v>156</v>
      </c>
      <c r="AU221" s="16" t="s">
        <v>88</v>
      </c>
    </row>
    <row r="222" spans="2:65" s="12" customFormat="1" ht="22.5">
      <c r="B222" s="148"/>
      <c r="D222" s="144" t="s">
        <v>158</v>
      </c>
      <c r="E222" s="149" t="s">
        <v>1</v>
      </c>
      <c r="F222" s="150" t="s">
        <v>644</v>
      </c>
      <c r="H222" s="151">
        <v>0.155</v>
      </c>
      <c r="I222" s="152"/>
      <c r="L222" s="148"/>
      <c r="M222" s="153"/>
      <c r="T222" s="154"/>
      <c r="AT222" s="149" t="s">
        <v>158</v>
      </c>
      <c r="AU222" s="149" t="s">
        <v>88</v>
      </c>
      <c r="AV222" s="12" t="s">
        <v>88</v>
      </c>
      <c r="AW222" s="12" t="s">
        <v>34</v>
      </c>
      <c r="AX222" s="12" t="s">
        <v>78</v>
      </c>
      <c r="AY222" s="149" t="s">
        <v>147</v>
      </c>
    </row>
    <row r="223" spans="2:65" s="13" customFormat="1" ht="11.25">
      <c r="B223" s="155"/>
      <c r="D223" s="144" t="s">
        <v>158</v>
      </c>
      <c r="E223" s="156" t="s">
        <v>1</v>
      </c>
      <c r="F223" s="157" t="s">
        <v>160</v>
      </c>
      <c r="H223" s="158">
        <v>0.155</v>
      </c>
      <c r="I223" s="159"/>
      <c r="L223" s="155"/>
      <c r="M223" s="160"/>
      <c r="T223" s="161"/>
      <c r="AT223" s="156" t="s">
        <v>158</v>
      </c>
      <c r="AU223" s="156" t="s">
        <v>88</v>
      </c>
      <c r="AV223" s="13" t="s">
        <v>154</v>
      </c>
      <c r="AW223" s="13" t="s">
        <v>34</v>
      </c>
      <c r="AX223" s="13" t="s">
        <v>86</v>
      </c>
      <c r="AY223" s="156" t="s">
        <v>147</v>
      </c>
    </row>
    <row r="224" spans="2:65" s="11" customFormat="1" ht="22.9" customHeight="1">
      <c r="B224" s="119"/>
      <c r="D224" s="120" t="s">
        <v>77</v>
      </c>
      <c r="E224" s="129" t="s">
        <v>178</v>
      </c>
      <c r="F224" s="129" t="s">
        <v>645</v>
      </c>
      <c r="I224" s="122"/>
      <c r="J224" s="130">
        <f>BK224</f>
        <v>0</v>
      </c>
      <c r="L224" s="119"/>
      <c r="M224" s="124"/>
      <c r="P224" s="125">
        <f>SUM(P225:P232)</f>
        <v>0</v>
      </c>
      <c r="R224" s="125">
        <f>SUM(R225:R232)</f>
        <v>5.5019999999999998</v>
      </c>
      <c r="T224" s="126">
        <f>SUM(T225:T232)</f>
        <v>0</v>
      </c>
      <c r="AR224" s="120" t="s">
        <v>86</v>
      </c>
      <c r="AT224" s="127" t="s">
        <v>77</v>
      </c>
      <c r="AU224" s="127" t="s">
        <v>86</v>
      </c>
      <c r="AY224" s="120" t="s">
        <v>147</v>
      </c>
      <c r="BK224" s="128">
        <f>SUM(BK225:BK232)</f>
        <v>0</v>
      </c>
    </row>
    <row r="225" spans="2:65" s="1" customFormat="1" ht="24.2" customHeight="1">
      <c r="B225" s="31"/>
      <c r="C225" s="131" t="s">
        <v>289</v>
      </c>
      <c r="D225" s="131" t="s">
        <v>149</v>
      </c>
      <c r="E225" s="132" t="s">
        <v>646</v>
      </c>
      <c r="F225" s="133" t="s">
        <v>647</v>
      </c>
      <c r="G225" s="134" t="s">
        <v>152</v>
      </c>
      <c r="H225" s="135">
        <v>12</v>
      </c>
      <c r="I225" s="136"/>
      <c r="J225" s="137">
        <f>ROUND(I225*H225,2)</f>
        <v>0</v>
      </c>
      <c r="K225" s="133" t="s">
        <v>153</v>
      </c>
      <c r="L225" s="31"/>
      <c r="M225" s="138" t="s">
        <v>1</v>
      </c>
      <c r="N225" s="139" t="s">
        <v>43</v>
      </c>
      <c r="P225" s="140">
        <f>O225*H225</f>
        <v>0</v>
      </c>
      <c r="Q225" s="140">
        <v>8.3500000000000005E-2</v>
      </c>
      <c r="R225" s="140">
        <f>Q225*H225</f>
        <v>1.002</v>
      </c>
      <c r="S225" s="140">
        <v>0</v>
      </c>
      <c r="T225" s="141">
        <f>S225*H225</f>
        <v>0</v>
      </c>
      <c r="AR225" s="142" t="s">
        <v>154</v>
      </c>
      <c r="AT225" s="142" t="s">
        <v>149</v>
      </c>
      <c r="AU225" s="142" t="s">
        <v>88</v>
      </c>
      <c r="AY225" s="16" t="s">
        <v>147</v>
      </c>
      <c r="BE225" s="143">
        <f>IF(N225="základní",J225,0)</f>
        <v>0</v>
      </c>
      <c r="BF225" s="143">
        <f>IF(N225="snížená",J225,0)</f>
        <v>0</v>
      </c>
      <c r="BG225" s="143">
        <f>IF(N225="zákl. přenesená",J225,0)</f>
        <v>0</v>
      </c>
      <c r="BH225" s="143">
        <f>IF(N225="sníž. přenesená",J225,0)</f>
        <v>0</v>
      </c>
      <c r="BI225" s="143">
        <f>IF(N225="nulová",J225,0)</f>
        <v>0</v>
      </c>
      <c r="BJ225" s="16" t="s">
        <v>86</v>
      </c>
      <c r="BK225" s="143">
        <f>ROUND(I225*H225,2)</f>
        <v>0</v>
      </c>
      <c r="BL225" s="16" t="s">
        <v>154</v>
      </c>
      <c r="BM225" s="142" t="s">
        <v>648</v>
      </c>
    </row>
    <row r="226" spans="2:65" s="1" customFormat="1" ht="29.25">
      <c r="B226" s="31"/>
      <c r="D226" s="144" t="s">
        <v>156</v>
      </c>
      <c r="F226" s="145" t="s">
        <v>649</v>
      </c>
      <c r="I226" s="146"/>
      <c r="L226" s="31"/>
      <c r="M226" s="147"/>
      <c r="T226" s="55"/>
      <c r="AT226" s="16" t="s">
        <v>156</v>
      </c>
      <c r="AU226" s="16" t="s">
        <v>88</v>
      </c>
    </row>
    <row r="227" spans="2:65" s="12" customFormat="1" ht="11.25">
      <c r="B227" s="148"/>
      <c r="D227" s="144" t="s">
        <v>158</v>
      </c>
      <c r="E227" s="149" t="s">
        <v>1</v>
      </c>
      <c r="F227" s="150" t="s">
        <v>650</v>
      </c>
      <c r="H227" s="151">
        <v>12</v>
      </c>
      <c r="I227" s="152"/>
      <c r="L227" s="148"/>
      <c r="M227" s="153"/>
      <c r="T227" s="154"/>
      <c r="AT227" s="149" t="s">
        <v>158</v>
      </c>
      <c r="AU227" s="149" t="s">
        <v>88</v>
      </c>
      <c r="AV227" s="12" t="s">
        <v>88</v>
      </c>
      <c r="AW227" s="12" t="s">
        <v>34</v>
      </c>
      <c r="AX227" s="12" t="s">
        <v>78</v>
      </c>
      <c r="AY227" s="149" t="s">
        <v>147</v>
      </c>
    </row>
    <row r="228" spans="2:65" s="13" customFormat="1" ht="11.25">
      <c r="B228" s="155"/>
      <c r="D228" s="144" t="s">
        <v>158</v>
      </c>
      <c r="E228" s="156" t="s">
        <v>1</v>
      </c>
      <c r="F228" s="157" t="s">
        <v>160</v>
      </c>
      <c r="H228" s="158">
        <v>12</v>
      </c>
      <c r="I228" s="159"/>
      <c r="L228" s="155"/>
      <c r="M228" s="160"/>
      <c r="T228" s="161"/>
      <c r="AT228" s="156" t="s">
        <v>158</v>
      </c>
      <c r="AU228" s="156" t="s">
        <v>88</v>
      </c>
      <c r="AV228" s="13" t="s">
        <v>154</v>
      </c>
      <c r="AW228" s="13" t="s">
        <v>34</v>
      </c>
      <c r="AX228" s="13" t="s">
        <v>86</v>
      </c>
      <c r="AY228" s="156" t="s">
        <v>147</v>
      </c>
    </row>
    <row r="229" spans="2:65" s="1" customFormat="1" ht="16.5" customHeight="1">
      <c r="B229" s="31"/>
      <c r="C229" s="171" t="s">
        <v>295</v>
      </c>
      <c r="D229" s="171" t="s">
        <v>444</v>
      </c>
      <c r="E229" s="172" t="s">
        <v>651</v>
      </c>
      <c r="F229" s="173" t="s">
        <v>652</v>
      </c>
      <c r="G229" s="174" t="s">
        <v>169</v>
      </c>
      <c r="H229" s="175">
        <v>6</v>
      </c>
      <c r="I229" s="176"/>
      <c r="J229" s="177">
        <f>ROUND(I229*H229,2)</f>
        <v>0</v>
      </c>
      <c r="K229" s="173" t="s">
        <v>153</v>
      </c>
      <c r="L229" s="178"/>
      <c r="M229" s="179" t="s">
        <v>1</v>
      </c>
      <c r="N229" s="180" t="s">
        <v>43</v>
      </c>
      <c r="P229" s="140">
        <f>O229*H229</f>
        <v>0</v>
      </c>
      <c r="Q229" s="140">
        <v>0.75</v>
      </c>
      <c r="R229" s="140">
        <f>Q229*H229</f>
        <v>4.5</v>
      </c>
      <c r="S229" s="140">
        <v>0</v>
      </c>
      <c r="T229" s="141">
        <f>S229*H229</f>
        <v>0</v>
      </c>
      <c r="AR229" s="142" t="s">
        <v>197</v>
      </c>
      <c r="AT229" s="142" t="s">
        <v>444</v>
      </c>
      <c r="AU229" s="142" t="s">
        <v>88</v>
      </c>
      <c r="AY229" s="16" t="s">
        <v>147</v>
      </c>
      <c r="BE229" s="143">
        <f>IF(N229="základní",J229,0)</f>
        <v>0</v>
      </c>
      <c r="BF229" s="143">
        <f>IF(N229="snížená",J229,0)</f>
        <v>0</v>
      </c>
      <c r="BG229" s="143">
        <f>IF(N229="zákl. přenesená",J229,0)</f>
        <v>0</v>
      </c>
      <c r="BH229" s="143">
        <f>IF(N229="sníž. přenesená",J229,0)</f>
        <v>0</v>
      </c>
      <c r="BI229" s="143">
        <f>IF(N229="nulová",J229,0)</f>
        <v>0</v>
      </c>
      <c r="BJ229" s="16" t="s">
        <v>86</v>
      </c>
      <c r="BK229" s="143">
        <f>ROUND(I229*H229,2)</f>
        <v>0</v>
      </c>
      <c r="BL229" s="16" t="s">
        <v>154</v>
      </c>
      <c r="BM229" s="142" t="s">
        <v>653</v>
      </c>
    </row>
    <row r="230" spans="2:65" s="1" customFormat="1" ht="11.25">
      <c r="B230" s="31"/>
      <c r="D230" s="144" t="s">
        <v>156</v>
      </c>
      <c r="F230" s="145" t="s">
        <v>652</v>
      </c>
      <c r="I230" s="146"/>
      <c r="L230" s="31"/>
      <c r="M230" s="147"/>
      <c r="T230" s="55"/>
      <c r="AT230" s="16" t="s">
        <v>156</v>
      </c>
      <c r="AU230" s="16" t="s">
        <v>88</v>
      </c>
    </row>
    <row r="231" spans="2:65" s="12" customFormat="1" ht="11.25">
      <c r="B231" s="148"/>
      <c r="D231" s="144" t="s">
        <v>158</v>
      </c>
      <c r="E231" s="149" t="s">
        <v>1</v>
      </c>
      <c r="F231" s="150" t="s">
        <v>654</v>
      </c>
      <c r="H231" s="151">
        <v>6</v>
      </c>
      <c r="I231" s="152"/>
      <c r="L231" s="148"/>
      <c r="M231" s="153"/>
      <c r="T231" s="154"/>
      <c r="AT231" s="149" t="s">
        <v>158</v>
      </c>
      <c r="AU231" s="149" t="s">
        <v>88</v>
      </c>
      <c r="AV231" s="12" t="s">
        <v>88</v>
      </c>
      <c r="AW231" s="12" t="s">
        <v>34</v>
      </c>
      <c r="AX231" s="12" t="s">
        <v>78</v>
      </c>
      <c r="AY231" s="149" t="s">
        <v>147</v>
      </c>
    </row>
    <row r="232" spans="2:65" s="13" customFormat="1" ht="11.25">
      <c r="B232" s="155"/>
      <c r="D232" s="144" t="s">
        <v>158</v>
      </c>
      <c r="E232" s="156" t="s">
        <v>1</v>
      </c>
      <c r="F232" s="157" t="s">
        <v>160</v>
      </c>
      <c r="H232" s="158">
        <v>6</v>
      </c>
      <c r="I232" s="159"/>
      <c r="L232" s="155"/>
      <c r="M232" s="160"/>
      <c r="T232" s="161"/>
      <c r="AT232" s="156" t="s">
        <v>158</v>
      </c>
      <c r="AU232" s="156" t="s">
        <v>88</v>
      </c>
      <c r="AV232" s="13" t="s">
        <v>154</v>
      </c>
      <c r="AW232" s="13" t="s">
        <v>34</v>
      </c>
      <c r="AX232" s="13" t="s">
        <v>86</v>
      </c>
      <c r="AY232" s="156" t="s">
        <v>147</v>
      </c>
    </row>
    <row r="233" spans="2:65" s="11" customFormat="1" ht="22.9" customHeight="1">
      <c r="B233" s="119"/>
      <c r="D233" s="120" t="s">
        <v>77</v>
      </c>
      <c r="E233" s="129" t="s">
        <v>197</v>
      </c>
      <c r="F233" s="129" t="s">
        <v>324</v>
      </c>
      <c r="I233" s="122"/>
      <c r="J233" s="130">
        <f>BK233</f>
        <v>0</v>
      </c>
      <c r="L233" s="119"/>
      <c r="M233" s="124"/>
      <c r="P233" s="125">
        <f>SUM(P234:P429)</f>
        <v>0</v>
      </c>
      <c r="R233" s="125">
        <f>SUM(R234:R429)</f>
        <v>7.616793920000001</v>
      </c>
      <c r="T233" s="126">
        <f>SUM(T234:T429)</f>
        <v>0</v>
      </c>
      <c r="AR233" s="120" t="s">
        <v>86</v>
      </c>
      <c r="AT233" s="127" t="s">
        <v>77</v>
      </c>
      <c r="AU233" s="127" t="s">
        <v>86</v>
      </c>
      <c r="AY233" s="120" t="s">
        <v>147</v>
      </c>
      <c r="BK233" s="128">
        <f>SUM(BK234:BK429)</f>
        <v>0</v>
      </c>
    </row>
    <row r="234" spans="2:65" s="1" customFormat="1" ht="21.75" customHeight="1">
      <c r="B234" s="31"/>
      <c r="C234" s="131" t="s">
        <v>306</v>
      </c>
      <c r="D234" s="131" t="s">
        <v>149</v>
      </c>
      <c r="E234" s="132" t="s">
        <v>655</v>
      </c>
      <c r="F234" s="133" t="s">
        <v>656</v>
      </c>
      <c r="G234" s="134" t="s">
        <v>169</v>
      </c>
      <c r="H234" s="135">
        <v>2</v>
      </c>
      <c r="I234" s="136"/>
      <c r="J234" s="137">
        <f>ROUND(I234*H234,2)</f>
        <v>0</v>
      </c>
      <c r="K234" s="133" t="s">
        <v>153</v>
      </c>
      <c r="L234" s="31"/>
      <c r="M234" s="138" t="s">
        <v>1</v>
      </c>
      <c r="N234" s="139" t="s">
        <v>43</v>
      </c>
      <c r="P234" s="140">
        <f>O234*H234</f>
        <v>0</v>
      </c>
      <c r="Q234" s="140">
        <v>2.0000000000000002E-5</v>
      </c>
      <c r="R234" s="140">
        <f>Q234*H234</f>
        <v>4.0000000000000003E-5</v>
      </c>
      <c r="S234" s="140">
        <v>0</v>
      </c>
      <c r="T234" s="141">
        <f>S234*H234</f>
        <v>0</v>
      </c>
      <c r="AR234" s="142" t="s">
        <v>249</v>
      </c>
      <c r="AT234" s="142" t="s">
        <v>149</v>
      </c>
      <c r="AU234" s="142" t="s">
        <v>88</v>
      </c>
      <c r="AY234" s="16" t="s">
        <v>147</v>
      </c>
      <c r="BE234" s="143">
        <f>IF(N234="základní",J234,0)</f>
        <v>0</v>
      </c>
      <c r="BF234" s="143">
        <f>IF(N234="snížená",J234,0)</f>
        <v>0</v>
      </c>
      <c r="BG234" s="143">
        <f>IF(N234="zákl. přenesená",J234,0)</f>
        <v>0</v>
      </c>
      <c r="BH234" s="143">
        <f>IF(N234="sníž. přenesená",J234,0)</f>
        <v>0</v>
      </c>
      <c r="BI234" s="143">
        <f>IF(N234="nulová",J234,0)</f>
        <v>0</v>
      </c>
      <c r="BJ234" s="16" t="s">
        <v>86</v>
      </c>
      <c r="BK234" s="143">
        <f>ROUND(I234*H234,2)</f>
        <v>0</v>
      </c>
      <c r="BL234" s="16" t="s">
        <v>249</v>
      </c>
      <c r="BM234" s="142" t="s">
        <v>657</v>
      </c>
    </row>
    <row r="235" spans="2:65" s="1" customFormat="1" ht="11.25">
      <c r="B235" s="31"/>
      <c r="D235" s="144" t="s">
        <v>156</v>
      </c>
      <c r="F235" s="145" t="s">
        <v>658</v>
      </c>
      <c r="I235" s="146"/>
      <c r="L235" s="31"/>
      <c r="M235" s="147"/>
      <c r="T235" s="55"/>
      <c r="AT235" s="16" t="s">
        <v>156</v>
      </c>
      <c r="AU235" s="16" t="s">
        <v>88</v>
      </c>
    </row>
    <row r="236" spans="2:65" s="12" customFormat="1" ht="11.25">
      <c r="B236" s="148"/>
      <c r="D236" s="144" t="s">
        <v>158</v>
      </c>
      <c r="E236" s="149" t="s">
        <v>1</v>
      </c>
      <c r="F236" s="150" t="s">
        <v>659</v>
      </c>
      <c r="H236" s="151">
        <v>2</v>
      </c>
      <c r="I236" s="152"/>
      <c r="L236" s="148"/>
      <c r="M236" s="153"/>
      <c r="T236" s="154"/>
      <c r="AT236" s="149" t="s">
        <v>158</v>
      </c>
      <c r="AU236" s="149" t="s">
        <v>88</v>
      </c>
      <c r="AV236" s="12" t="s">
        <v>88</v>
      </c>
      <c r="AW236" s="12" t="s">
        <v>34</v>
      </c>
      <c r="AX236" s="12" t="s">
        <v>78</v>
      </c>
      <c r="AY236" s="149" t="s">
        <v>147</v>
      </c>
    </row>
    <row r="237" spans="2:65" s="13" customFormat="1" ht="11.25">
      <c r="B237" s="155"/>
      <c r="D237" s="144" t="s">
        <v>158</v>
      </c>
      <c r="E237" s="156" t="s">
        <v>1</v>
      </c>
      <c r="F237" s="157" t="s">
        <v>160</v>
      </c>
      <c r="H237" s="158">
        <v>2</v>
      </c>
      <c r="I237" s="159"/>
      <c r="L237" s="155"/>
      <c r="M237" s="160"/>
      <c r="T237" s="161"/>
      <c r="AT237" s="156" t="s">
        <v>158</v>
      </c>
      <c r="AU237" s="156" t="s">
        <v>88</v>
      </c>
      <c r="AV237" s="13" t="s">
        <v>154</v>
      </c>
      <c r="AW237" s="13" t="s">
        <v>34</v>
      </c>
      <c r="AX237" s="13" t="s">
        <v>86</v>
      </c>
      <c r="AY237" s="156" t="s">
        <v>147</v>
      </c>
    </row>
    <row r="238" spans="2:65" s="1" customFormat="1" ht="33" customHeight="1">
      <c r="B238" s="31"/>
      <c r="C238" s="131" t="s">
        <v>313</v>
      </c>
      <c r="D238" s="131" t="s">
        <v>149</v>
      </c>
      <c r="E238" s="132" t="s">
        <v>660</v>
      </c>
      <c r="F238" s="133" t="s">
        <v>661</v>
      </c>
      <c r="G238" s="134" t="s">
        <v>169</v>
      </c>
      <c r="H238" s="135">
        <v>2</v>
      </c>
      <c r="I238" s="136"/>
      <c r="J238" s="137">
        <f>ROUND(I238*H238,2)</f>
        <v>0</v>
      </c>
      <c r="K238" s="133" t="s">
        <v>153</v>
      </c>
      <c r="L238" s="31"/>
      <c r="M238" s="138" t="s">
        <v>1</v>
      </c>
      <c r="N238" s="139" t="s">
        <v>43</v>
      </c>
      <c r="P238" s="140">
        <f>O238*H238</f>
        <v>0</v>
      </c>
      <c r="Q238" s="140">
        <v>0</v>
      </c>
      <c r="R238" s="140">
        <f>Q238*H238</f>
        <v>0</v>
      </c>
      <c r="S238" s="140">
        <v>0</v>
      </c>
      <c r="T238" s="141">
        <f>S238*H238</f>
        <v>0</v>
      </c>
      <c r="AR238" s="142" t="s">
        <v>154</v>
      </c>
      <c r="AT238" s="142" t="s">
        <v>149</v>
      </c>
      <c r="AU238" s="142" t="s">
        <v>88</v>
      </c>
      <c r="AY238" s="16" t="s">
        <v>147</v>
      </c>
      <c r="BE238" s="143">
        <f>IF(N238="základní",J238,0)</f>
        <v>0</v>
      </c>
      <c r="BF238" s="143">
        <f>IF(N238="snížená",J238,0)</f>
        <v>0</v>
      </c>
      <c r="BG238" s="143">
        <f>IF(N238="zákl. přenesená",J238,0)</f>
        <v>0</v>
      </c>
      <c r="BH238" s="143">
        <f>IF(N238="sníž. přenesená",J238,0)</f>
        <v>0</v>
      </c>
      <c r="BI238" s="143">
        <f>IF(N238="nulová",J238,0)</f>
        <v>0</v>
      </c>
      <c r="BJ238" s="16" t="s">
        <v>86</v>
      </c>
      <c r="BK238" s="143">
        <f>ROUND(I238*H238,2)</f>
        <v>0</v>
      </c>
      <c r="BL238" s="16" t="s">
        <v>154</v>
      </c>
      <c r="BM238" s="142" t="s">
        <v>662</v>
      </c>
    </row>
    <row r="239" spans="2:65" s="1" customFormat="1" ht="29.25">
      <c r="B239" s="31"/>
      <c r="D239" s="144" t="s">
        <v>156</v>
      </c>
      <c r="F239" s="145" t="s">
        <v>663</v>
      </c>
      <c r="I239" s="146"/>
      <c r="L239" s="31"/>
      <c r="M239" s="147"/>
      <c r="T239" s="55"/>
      <c r="AT239" s="16" t="s">
        <v>156</v>
      </c>
      <c r="AU239" s="16" t="s">
        <v>88</v>
      </c>
    </row>
    <row r="240" spans="2:65" s="12" customFormat="1" ht="11.25">
      <c r="B240" s="148"/>
      <c r="D240" s="144" t="s">
        <v>158</v>
      </c>
      <c r="E240" s="149" t="s">
        <v>1</v>
      </c>
      <c r="F240" s="150" t="s">
        <v>88</v>
      </c>
      <c r="H240" s="151">
        <v>2</v>
      </c>
      <c r="I240" s="152"/>
      <c r="L240" s="148"/>
      <c r="M240" s="153"/>
      <c r="T240" s="154"/>
      <c r="AT240" s="149" t="s">
        <v>158</v>
      </c>
      <c r="AU240" s="149" t="s">
        <v>88</v>
      </c>
      <c r="AV240" s="12" t="s">
        <v>88</v>
      </c>
      <c r="AW240" s="12" t="s">
        <v>34</v>
      </c>
      <c r="AX240" s="12" t="s">
        <v>78</v>
      </c>
      <c r="AY240" s="149" t="s">
        <v>147</v>
      </c>
    </row>
    <row r="241" spans="2:65" s="13" customFormat="1" ht="11.25">
      <c r="B241" s="155"/>
      <c r="D241" s="144" t="s">
        <v>158</v>
      </c>
      <c r="E241" s="156" t="s">
        <v>1</v>
      </c>
      <c r="F241" s="157" t="s">
        <v>160</v>
      </c>
      <c r="H241" s="158">
        <v>2</v>
      </c>
      <c r="I241" s="159"/>
      <c r="L241" s="155"/>
      <c r="M241" s="160"/>
      <c r="T241" s="161"/>
      <c r="AT241" s="156" t="s">
        <v>158</v>
      </c>
      <c r="AU241" s="156" t="s">
        <v>88</v>
      </c>
      <c r="AV241" s="13" t="s">
        <v>154</v>
      </c>
      <c r="AW241" s="13" t="s">
        <v>34</v>
      </c>
      <c r="AX241" s="13" t="s">
        <v>86</v>
      </c>
      <c r="AY241" s="156" t="s">
        <v>147</v>
      </c>
    </row>
    <row r="242" spans="2:65" s="1" customFormat="1" ht="33" customHeight="1">
      <c r="B242" s="31"/>
      <c r="C242" s="131" t="s">
        <v>318</v>
      </c>
      <c r="D242" s="131" t="s">
        <v>149</v>
      </c>
      <c r="E242" s="132" t="s">
        <v>664</v>
      </c>
      <c r="F242" s="133" t="s">
        <v>665</v>
      </c>
      <c r="G242" s="134" t="s">
        <v>169</v>
      </c>
      <c r="H242" s="135">
        <v>2</v>
      </c>
      <c r="I242" s="136"/>
      <c r="J242" s="137">
        <f>ROUND(I242*H242,2)</f>
        <v>0</v>
      </c>
      <c r="K242" s="133" t="s">
        <v>153</v>
      </c>
      <c r="L242" s="31"/>
      <c r="M242" s="138" t="s">
        <v>1</v>
      </c>
      <c r="N242" s="139" t="s">
        <v>43</v>
      </c>
      <c r="P242" s="140">
        <f>O242*H242</f>
        <v>0</v>
      </c>
      <c r="Q242" s="140">
        <v>2.8700000000000002E-3</v>
      </c>
      <c r="R242" s="140">
        <f>Q242*H242</f>
        <v>5.7400000000000003E-3</v>
      </c>
      <c r="S242" s="140">
        <v>0</v>
      </c>
      <c r="T242" s="141">
        <f>S242*H242</f>
        <v>0</v>
      </c>
      <c r="AR242" s="142" t="s">
        <v>154</v>
      </c>
      <c r="AT242" s="142" t="s">
        <v>149</v>
      </c>
      <c r="AU242" s="142" t="s">
        <v>88</v>
      </c>
      <c r="AY242" s="16" t="s">
        <v>147</v>
      </c>
      <c r="BE242" s="143">
        <f>IF(N242="základní",J242,0)</f>
        <v>0</v>
      </c>
      <c r="BF242" s="143">
        <f>IF(N242="snížená",J242,0)</f>
        <v>0</v>
      </c>
      <c r="BG242" s="143">
        <f>IF(N242="zákl. přenesená",J242,0)</f>
        <v>0</v>
      </c>
      <c r="BH242" s="143">
        <f>IF(N242="sníž. přenesená",J242,0)</f>
        <v>0</v>
      </c>
      <c r="BI242" s="143">
        <f>IF(N242="nulová",J242,0)</f>
        <v>0</v>
      </c>
      <c r="BJ242" s="16" t="s">
        <v>86</v>
      </c>
      <c r="BK242" s="143">
        <f>ROUND(I242*H242,2)</f>
        <v>0</v>
      </c>
      <c r="BL242" s="16" t="s">
        <v>154</v>
      </c>
      <c r="BM242" s="142" t="s">
        <v>666</v>
      </c>
    </row>
    <row r="243" spans="2:65" s="1" customFormat="1" ht="19.5">
      <c r="B243" s="31"/>
      <c r="D243" s="144" t="s">
        <v>156</v>
      </c>
      <c r="F243" s="145" t="s">
        <v>667</v>
      </c>
      <c r="I243" s="146"/>
      <c r="L243" s="31"/>
      <c r="M243" s="147"/>
      <c r="T243" s="55"/>
      <c r="AT243" s="16" t="s">
        <v>156</v>
      </c>
      <c r="AU243" s="16" t="s">
        <v>88</v>
      </c>
    </row>
    <row r="244" spans="2:65" s="12" customFormat="1" ht="11.25">
      <c r="B244" s="148"/>
      <c r="D244" s="144" t="s">
        <v>158</v>
      </c>
      <c r="E244" s="149" t="s">
        <v>1</v>
      </c>
      <c r="F244" s="150" t="s">
        <v>668</v>
      </c>
      <c r="H244" s="151">
        <v>2</v>
      </c>
      <c r="I244" s="152"/>
      <c r="L244" s="148"/>
      <c r="M244" s="153"/>
      <c r="T244" s="154"/>
      <c r="AT244" s="149" t="s">
        <v>158</v>
      </c>
      <c r="AU244" s="149" t="s">
        <v>88</v>
      </c>
      <c r="AV244" s="12" t="s">
        <v>88</v>
      </c>
      <c r="AW244" s="12" t="s">
        <v>34</v>
      </c>
      <c r="AX244" s="12" t="s">
        <v>78</v>
      </c>
      <c r="AY244" s="149" t="s">
        <v>147</v>
      </c>
    </row>
    <row r="245" spans="2:65" s="13" customFormat="1" ht="11.25">
      <c r="B245" s="155"/>
      <c r="D245" s="144" t="s">
        <v>158</v>
      </c>
      <c r="E245" s="156" t="s">
        <v>1</v>
      </c>
      <c r="F245" s="157" t="s">
        <v>160</v>
      </c>
      <c r="H245" s="158">
        <v>2</v>
      </c>
      <c r="I245" s="159"/>
      <c r="L245" s="155"/>
      <c r="M245" s="160"/>
      <c r="T245" s="161"/>
      <c r="AT245" s="156" t="s">
        <v>158</v>
      </c>
      <c r="AU245" s="156" t="s">
        <v>88</v>
      </c>
      <c r="AV245" s="13" t="s">
        <v>154</v>
      </c>
      <c r="AW245" s="13" t="s">
        <v>34</v>
      </c>
      <c r="AX245" s="13" t="s">
        <v>86</v>
      </c>
      <c r="AY245" s="156" t="s">
        <v>147</v>
      </c>
    </row>
    <row r="246" spans="2:65" s="1" customFormat="1" ht="24.2" customHeight="1">
      <c r="B246" s="31"/>
      <c r="C246" s="171" t="s">
        <v>325</v>
      </c>
      <c r="D246" s="171" t="s">
        <v>444</v>
      </c>
      <c r="E246" s="172" t="s">
        <v>669</v>
      </c>
      <c r="F246" s="173" t="s">
        <v>670</v>
      </c>
      <c r="G246" s="174" t="s">
        <v>169</v>
      </c>
      <c r="H246" s="175">
        <v>1</v>
      </c>
      <c r="I246" s="176"/>
      <c r="J246" s="177">
        <f>ROUND(I246*H246,2)</f>
        <v>0</v>
      </c>
      <c r="K246" s="173" t="s">
        <v>153</v>
      </c>
      <c r="L246" s="178"/>
      <c r="M246" s="179" t="s">
        <v>1</v>
      </c>
      <c r="N246" s="180" t="s">
        <v>43</v>
      </c>
      <c r="P246" s="140">
        <f>O246*H246</f>
        <v>0</v>
      </c>
      <c r="Q246" s="140">
        <v>3.5000000000000003E-2</v>
      </c>
      <c r="R246" s="140">
        <f>Q246*H246</f>
        <v>3.5000000000000003E-2</v>
      </c>
      <c r="S246" s="140">
        <v>0</v>
      </c>
      <c r="T246" s="141">
        <f>S246*H246</f>
        <v>0</v>
      </c>
      <c r="AR246" s="142" t="s">
        <v>197</v>
      </c>
      <c r="AT246" s="142" t="s">
        <v>444</v>
      </c>
      <c r="AU246" s="142" t="s">
        <v>88</v>
      </c>
      <c r="AY246" s="16" t="s">
        <v>147</v>
      </c>
      <c r="BE246" s="143">
        <f>IF(N246="základní",J246,0)</f>
        <v>0</v>
      </c>
      <c r="BF246" s="143">
        <f>IF(N246="snížená",J246,0)</f>
        <v>0</v>
      </c>
      <c r="BG246" s="143">
        <f>IF(N246="zákl. přenesená",J246,0)</f>
        <v>0</v>
      </c>
      <c r="BH246" s="143">
        <f>IF(N246="sníž. přenesená",J246,0)</f>
        <v>0</v>
      </c>
      <c r="BI246" s="143">
        <f>IF(N246="nulová",J246,0)</f>
        <v>0</v>
      </c>
      <c r="BJ246" s="16" t="s">
        <v>86</v>
      </c>
      <c r="BK246" s="143">
        <f>ROUND(I246*H246,2)</f>
        <v>0</v>
      </c>
      <c r="BL246" s="16" t="s">
        <v>154</v>
      </c>
      <c r="BM246" s="142" t="s">
        <v>671</v>
      </c>
    </row>
    <row r="247" spans="2:65" s="1" customFormat="1" ht="19.5">
      <c r="B247" s="31"/>
      <c r="D247" s="144" t="s">
        <v>156</v>
      </c>
      <c r="F247" s="145" t="s">
        <v>670</v>
      </c>
      <c r="I247" s="146"/>
      <c r="L247" s="31"/>
      <c r="M247" s="147"/>
      <c r="T247" s="55"/>
      <c r="AT247" s="16" t="s">
        <v>156</v>
      </c>
      <c r="AU247" s="16" t="s">
        <v>88</v>
      </c>
    </row>
    <row r="248" spans="2:65" s="12" customFormat="1" ht="11.25">
      <c r="B248" s="148"/>
      <c r="D248" s="144" t="s">
        <v>158</v>
      </c>
      <c r="E248" s="149" t="s">
        <v>1</v>
      </c>
      <c r="F248" s="150" t="s">
        <v>86</v>
      </c>
      <c r="H248" s="151">
        <v>1</v>
      </c>
      <c r="I248" s="152"/>
      <c r="L248" s="148"/>
      <c r="M248" s="153"/>
      <c r="T248" s="154"/>
      <c r="AT248" s="149" t="s">
        <v>158</v>
      </c>
      <c r="AU248" s="149" t="s">
        <v>88</v>
      </c>
      <c r="AV248" s="12" t="s">
        <v>88</v>
      </c>
      <c r="AW248" s="12" t="s">
        <v>34</v>
      </c>
      <c r="AX248" s="12" t="s">
        <v>78</v>
      </c>
      <c r="AY248" s="149" t="s">
        <v>147</v>
      </c>
    </row>
    <row r="249" spans="2:65" s="13" customFormat="1" ht="11.25">
      <c r="B249" s="155"/>
      <c r="D249" s="144" t="s">
        <v>158</v>
      </c>
      <c r="E249" s="156" t="s">
        <v>1</v>
      </c>
      <c r="F249" s="157" t="s">
        <v>160</v>
      </c>
      <c r="H249" s="158">
        <v>1</v>
      </c>
      <c r="I249" s="159"/>
      <c r="L249" s="155"/>
      <c r="M249" s="160"/>
      <c r="T249" s="161"/>
      <c r="AT249" s="156" t="s">
        <v>158</v>
      </c>
      <c r="AU249" s="156" t="s">
        <v>88</v>
      </c>
      <c r="AV249" s="13" t="s">
        <v>154</v>
      </c>
      <c r="AW249" s="13" t="s">
        <v>34</v>
      </c>
      <c r="AX249" s="13" t="s">
        <v>86</v>
      </c>
      <c r="AY249" s="156" t="s">
        <v>147</v>
      </c>
    </row>
    <row r="250" spans="2:65" s="1" customFormat="1" ht="24.2" customHeight="1">
      <c r="B250" s="31"/>
      <c r="C250" s="171" t="s">
        <v>332</v>
      </c>
      <c r="D250" s="171" t="s">
        <v>444</v>
      </c>
      <c r="E250" s="172" t="s">
        <v>672</v>
      </c>
      <c r="F250" s="173" t="s">
        <v>673</v>
      </c>
      <c r="G250" s="174" t="s">
        <v>169</v>
      </c>
      <c r="H250" s="175">
        <v>1</v>
      </c>
      <c r="I250" s="176"/>
      <c r="J250" s="177">
        <f>ROUND(I250*H250,2)</f>
        <v>0</v>
      </c>
      <c r="K250" s="173" t="s">
        <v>153</v>
      </c>
      <c r="L250" s="178"/>
      <c r="M250" s="179" t="s">
        <v>1</v>
      </c>
      <c r="N250" s="180" t="s">
        <v>43</v>
      </c>
      <c r="P250" s="140">
        <f>O250*H250</f>
        <v>0</v>
      </c>
      <c r="Q250" s="140">
        <v>5.7799999999999997E-2</v>
      </c>
      <c r="R250" s="140">
        <f>Q250*H250</f>
        <v>5.7799999999999997E-2</v>
      </c>
      <c r="S250" s="140">
        <v>0</v>
      </c>
      <c r="T250" s="141">
        <f>S250*H250</f>
        <v>0</v>
      </c>
      <c r="AR250" s="142" t="s">
        <v>197</v>
      </c>
      <c r="AT250" s="142" t="s">
        <v>444</v>
      </c>
      <c r="AU250" s="142" t="s">
        <v>88</v>
      </c>
      <c r="AY250" s="16" t="s">
        <v>147</v>
      </c>
      <c r="BE250" s="143">
        <f>IF(N250="základní",J250,0)</f>
        <v>0</v>
      </c>
      <c r="BF250" s="143">
        <f>IF(N250="snížená",J250,0)</f>
        <v>0</v>
      </c>
      <c r="BG250" s="143">
        <f>IF(N250="zákl. přenesená",J250,0)</f>
        <v>0</v>
      </c>
      <c r="BH250" s="143">
        <f>IF(N250="sníž. přenesená",J250,0)</f>
        <v>0</v>
      </c>
      <c r="BI250" s="143">
        <f>IF(N250="nulová",J250,0)</f>
        <v>0</v>
      </c>
      <c r="BJ250" s="16" t="s">
        <v>86</v>
      </c>
      <c r="BK250" s="143">
        <f>ROUND(I250*H250,2)</f>
        <v>0</v>
      </c>
      <c r="BL250" s="16" t="s">
        <v>154</v>
      </c>
      <c r="BM250" s="142" t="s">
        <v>674</v>
      </c>
    </row>
    <row r="251" spans="2:65" s="1" customFormat="1" ht="19.5">
      <c r="B251" s="31"/>
      <c r="D251" s="144" t="s">
        <v>156</v>
      </c>
      <c r="F251" s="145" t="s">
        <v>673</v>
      </c>
      <c r="I251" s="146"/>
      <c r="L251" s="31"/>
      <c r="M251" s="147"/>
      <c r="T251" s="55"/>
      <c r="AT251" s="16" t="s">
        <v>156</v>
      </c>
      <c r="AU251" s="16" t="s">
        <v>88</v>
      </c>
    </row>
    <row r="252" spans="2:65" s="12" customFormat="1" ht="11.25">
      <c r="B252" s="148"/>
      <c r="D252" s="144" t="s">
        <v>158</v>
      </c>
      <c r="E252" s="149" t="s">
        <v>1</v>
      </c>
      <c r="F252" s="150" t="s">
        <v>86</v>
      </c>
      <c r="H252" s="151">
        <v>1</v>
      </c>
      <c r="I252" s="152"/>
      <c r="L252" s="148"/>
      <c r="M252" s="153"/>
      <c r="T252" s="154"/>
      <c r="AT252" s="149" t="s">
        <v>158</v>
      </c>
      <c r="AU252" s="149" t="s">
        <v>88</v>
      </c>
      <c r="AV252" s="12" t="s">
        <v>88</v>
      </c>
      <c r="AW252" s="12" t="s">
        <v>34</v>
      </c>
      <c r="AX252" s="12" t="s">
        <v>78</v>
      </c>
      <c r="AY252" s="149" t="s">
        <v>147</v>
      </c>
    </row>
    <row r="253" spans="2:65" s="13" customFormat="1" ht="11.25">
      <c r="B253" s="155"/>
      <c r="D253" s="144" t="s">
        <v>158</v>
      </c>
      <c r="E253" s="156" t="s">
        <v>1</v>
      </c>
      <c r="F253" s="157" t="s">
        <v>160</v>
      </c>
      <c r="H253" s="158">
        <v>1</v>
      </c>
      <c r="I253" s="159"/>
      <c r="L253" s="155"/>
      <c r="M253" s="160"/>
      <c r="T253" s="161"/>
      <c r="AT253" s="156" t="s">
        <v>158</v>
      </c>
      <c r="AU253" s="156" t="s">
        <v>88</v>
      </c>
      <c r="AV253" s="13" t="s">
        <v>154</v>
      </c>
      <c r="AW253" s="13" t="s">
        <v>34</v>
      </c>
      <c r="AX253" s="13" t="s">
        <v>86</v>
      </c>
      <c r="AY253" s="156" t="s">
        <v>147</v>
      </c>
    </row>
    <row r="254" spans="2:65" s="1" customFormat="1" ht="33" customHeight="1">
      <c r="B254" s="31"/>
      <c r="C254" s="131" t="s">
        <v>339</v>
      </c>
      <c r="D254" s="131" t="s">
        <v>149</v>
      </c>
      <c r="E254" s="132" t="s">
        <v>675</v>
      </c>
      <c r="F254" s="133" t="s">
        <v>676</v>
      </c>
      <c r="G254" s="134" t="s">
        <v>169</v>
      </c>
      <c r="H254" s="135">
        <v>8</v>
      </c>
      <c r="I254" s="136"/>
      <c r="J254" s="137">
        <f>ROUND(I254*H254,2)</f>
        <v>0</v>
      </c>
      <c r="K254" s="133" t="s">
        <v>153</v>
      </c>
      <c r="L254" s="31"/>
      <c r="M254" s="138" t="s">
        <v>1</v>
      </c>
      <c r="N254" s="139" t="s">
        <v>43</v>
      </c>
      <c r="P254" s="140">
        <f>O254*H254</f>
        <v>0</v>
      </c>
      <c r="Q254" s="140">
        <v>5.4200000000000003E-3</v>
      </c>
      <c r="R254" s="140">
        <f>Q254*H254</f>
        <v>4.3360000000000003E-2</v>
      </c>
      <c r="S254" s="140">
        <v>0</v>
      </c>
      <c r="T254" s="141">
        <f>S254*H254</f>
        <v>0</v>
      </c>
      <c r="AR254" s="142" t="s">
        <v>154</v>
      </c>
      <c r="AT254" s="142" t="s">
        <v>149</v>
      </c>
      <c r="AU254" s="142" t="s">
        <v>88</v>
      </c>
      <c r="AY254" s="16" t="s">
        <v>147</v>
      </c>
      <c r="BE254" s="143">
        <f>IF(N254="základní",J254,0)</f>
        <v>0</v>
      </c>
      <c r="BF254" s="143">
        <f>IF(N254="snížená",J254,0)</f>
        <v>0</v>
      </c>
      <c r="BG254" s="143">
        <f>IF(N254="zákl. přenesená",J254,0)</f>
        <v>0</v>
      </c>
      <c r="BH254" s="143">
        <f>IF(N254="sníž. přenesená",J254,0)</f>
        <v>0</v>
      </c>
      <c r="BI254" s="143">
        <f>IF(N254="nulová",J254,0)</f>
        <v>0</v>
      </c>
      <c r="BJ254" s="16" t="s">
        <v>86</v>
      </c>
      <c r="BK254" s="143">
        <f>ROUND(I254*H254,2)</f>
        <v>0</v>
      </c>
      <c r="BL254" s="16" t="s">
        <v>154</v>
      </c>
      <c r="BM254" s="142" t="s">
        <v>677</v>
      </c>
    </row>
    <row r="255" spans="2:65" s="1" customFormat="1" ht="19.5">
      <c r="B255" s="31"/>
      <c r="D255" s="144" t="s">
        <v>156</v>
      </c>
      <c r="F255" s="145" t="s">
        <v>678</v>
      </c>
      <c r="I255" s="146"/>
      <c r="L255" s="31"/>
      <c r="M255" s="147"/>
      <c r="T255" s="55"/>
      <c r="AT255" s="16" t="s">
        <v>156</v>
      </c>
      <c r="AU255" s="16" t="s">
        <v>88</v>
      </c>
    </row>
    <row r="256" spans="2:65" s="12" customFormat="1" ht="11.25">
      <c r="B256" s="148"/>
      <c r="D256" s="144" t="s">
        <v>158</v>
      </c>
      <c r="E256" s="149" t="s">
        <v>1</v>
      </c>
      <c r="F256" s="150" t="s">
        <v>679</v>
      </c>
      <c r="H256" s="151">
        <v>4</v>
      </c>
      <c r="I256" s="152"/>
      <c r="L256" s="148"/>
      <c r="M256" s="153"/>
      <c r="T256" s="154"/>
      <c r="AT256" s="149" t="s">
        <v>158</v>
      </c>
      <c r="AU256" s="149" t="s">
        <v>88</v>
      </c>
      <c r="AV256" s="12" t="s">
        <v>88</v>
      </c>
      <c r="AW256" s="12" t="s">
        <v>34</v>
      </c>
      <c r="AX256" s="12" t="s">
        <v>78</v>
      </c>
      <c r="AY256" s="149" t="s">
        <v>147</v>
      </c>
    </row>
    <row r="257" spans="2:65" s="12" customFormat="1" ht="11.25">
      <c r="B257" s="148"/>
      <c r="D257" s="144" t="s">
        <v>158</v>
      </c>
      <c r="E257" s="149" t="s">
        <v>1</v>
      </c>
      <c r="F257" s="150" t="s">
        <v>680</v>
      </c>
      <c r="H257" s="151">
        <v>4</v>
      </c>
      <c r="I257" s="152"/>
      <c r="L257" s="148"/>
      <c r="M257" s="153"/>
      <c r="T257" s="154"/>
      <c r="AT257" s="149" t="s">
        <v>158</v>
      </c>
      <c r="AU257" s="149" t="s">
        <v>88</v>
      </c>
      <c r="AV257" s="12" t="s">
        <v>88</v>
      </c>
      <c r="AW257" s="12" t="s">
        <v>34</v>
      </c>
      <c r="AX257" s="12" t="s">
        <v>78</v>
      </c>
      <c r="AY257" s="149" t="s">
        <v>147</v>
      </c>
    </row>
    <row r="258" spans="2:65" s="13" customFormat="1" ht="11.25">
      <c r="B258" s="155"/>
      <c r="D258" s="144" t="s">
        <v>158</v>
      </c>
      <c r="E258" s="156" t="s">
        <v>1</v>
      </c>
      <c r="F258" s="157" t="s">
        <v>160</v>
      </c>
      <c r="H258" s="158">
        <v>8</v>
      </c>
      <c r="I258" s="159"/>
      <c r="L258" s="155"/>
      <c r="M258" s="160"/>
      <c r="T258" s="161"/>
      <c r="AT258" s="156" t="s">
        <v>158</v>
      </c>
      <c r="AU258" s="156" t="s">
        <v>88</v>
      </c>
      <c r="AV258" s="13" t="s">
        <v>154</v>
      </c>
      <c r="AW258" s="13" t="s">
        <v>34</v>
      </c>
      <c r="AX258" s="13" t="s">
        <v>86</v>
      </c>
      <c r="AY258" s="156" t="s">
        <v>147</v>
      </c>
    </row>
    <row r="259" spans="2:65" s="1" customFormat="1" ht="24.2" customHeight="1">
      <c r="B259" s="31"/>
      <c r="C259" s="171" t="s">
        <v>346</v>
      </c>
      <c r="D259" s="171" t="s">
        <v>444</v>
      </c>
      <c r="E259" s="172" t="s">
        <v>681</v>
      </c>
      <c r="F259" s="173" t="s">
        <v>682</v>
      </c>
      <c r="G259" s="174" t="s">
        <v>169</v>
      </c>
      <c r="H259" s="175">
        <v>4</v>
      </c>
      <c r="I259" s="176"/>
      <c r="J259" s="177">
        <f>ROUND(I259*H259,2)</f>
        <v>0</v>
      </c>
      <c r="K259" s="173" t="s">
        <v>153</v>
      </c>
      <c r="L259" s="178"/>
      <c r="M259" s="179" t="s">
        <v>1</v>
      </c>
      <c r="N259" s="180" t="s">
        <v>43</v>
      </c>
      <c r="P259" s="140">
        <f>O259*H259</f>
        <v>0</v>
      </c>
      <c r="Q259" s="140">
        <v>6.5000000000000002E-2</v>
      </c>
      <c r="R259" s="140">
        <f>Q259*H259</f>
        <v>0.26</v>
      </c>
      <c r="S259" s="140">
        <v>0</v>
      </c>
      <c r="T259" s="141">
        <f>S259*H259</f>
        <v>0</v>
      </c>
      <c r="AR259" s="142" t="s">
        <v>197</v>
      </c>
      <c r="AT259" s="142" t="s">
        <v>444</v>
      </c>
      <c r="AU259" s="142" t="s">
        <v>88</v>
      </c>
      <c r="AY259" s="16" t="s">
        <v>147</v>
      </c>
      <c r="BE259" s="143">
        <f>IF(N259="základní",J259,0)</f>
        <v>0</v>
      </c>
      <c r="BF259" s="143">
        <f>IF(N259="snížená",J259,0)</f>
        <v>0</v>
      </c>
      <c r="BG259" s="143">
        <f>IF(N259="zákl. přenesená",J259,0)</f>
        <v>0</v>
      </c>
      <c r="BH259" s="143">
        <f>IF(N259="sníž. přenesená",J259,0)</f>
        <v>0</v>
      </c>
      <c r="BI259" s="143">
        <f>IF(N259="nulová",J259,0)</f>
        <v>0</v>
      </c>
      <c r="BJ259" s="16" t="s">
        <v>86</v>
      </c>
      <c r="BK259" s="143">
        <f>ROUND(I259*H259,2)</f>
        <v>0</v>
      </c>
      <c r="BL259" s="16" t="s">
        <v>154</v>
      </c>
      <c r="BM259" s="142" t="s">
        <v>683</v>
      </c>
    </row>
    <row r="260" spans="2:65" s="1" customFormat="1" ht="19.5">
      <c r="B260" s="31"/>
      <c r="D260" s="144" t="s">
        <v>156</v>
      </c>
      <c r="F260" s="145" t="s">
        <v>682</v>
      </c>
      <c r="I260" s="146"/>
      <c r="L260" s="31"/>
      <c r="M260" s="147"/>
      <c r="T260" s="55"/>
      <c r="AT260" s="16" t="s">
        <v>156</v>
      </c>
      <c r="AU260" s="16" t="s">
        <v>88</v>
      </c>
    </row>
    <row r="261" spans="2:65" s="12" customFormat="1" ht="11.25">
      <c r="B261" s="148"/>
      <c r="D261" s="144" t="s">
        <v>158</v>
      </c>
      <c r="E261" s="149" t="s">
        <v>1</v>
      </c>
      <c r="F261" s="150" t="s">
        <v>684</v>
      </c>
      <c r="H261" s="151">
        <v>4</v>
      </c>
      <c r="I261" s="152"/>
      <c r="L261" s="148"/>
      <c r="M261" s="153"/>
      <c r="T261" s="154"/>
      <c r="AT261" s="149" t="s">
        <v>158</v>
      </c>
      <c r="AU261" s="149" t="s">
        <v>88</v>
      </c>
      <c r="AV261" s="12" t="s">
        <v>88</v>
      </c>
      <c r="AW261" s="12" t="s">
        <v>34</v>
      </c>
      <c r="AX261" s="12" t="s">
        <v>78</v>
      </c>
      <c r="AY261" s="149" t="s">
        <v>147</v>
      </c>
    </row>
    <row r="262" spans="2:65" s="13" customFormat="1" ht="11.25">
      <c r="B262" s="155"/>
      <c r="D262" s="144" t="s">
        <v>158</v>
      </c>
      <c r="E262" s="156" t="s">
        <v>1</v>
      </c>
      <c r="F262" s="157" t="s">
        <v>160</v>
      </c>
      <c r="H262" s="158">
        <v>4</v>
      </c>
      <c r="I262" s="159"/>
      <c r="L262" s="155"/>
      <c r="M262" s="160"/>
      <c r="T262" s="161"/>
      <c r="AT262" s="156" t="s">
        <v>158</v>
      </c>
      <c r="AU262" s="156" t="s">
        <v>88</v>
      </c>
      <c r="AV262" s="13" t="s">
        <v>154</v>
      </c>
      <c r="AW262" s="13" t="s">
        <v>34</v>
      </c>
      <c r="AX262" s="13" t="s">
        <v>86</v>
      </c>
      <c r="AY262" s="156" t="s">
        <v>147</v>
      </c>
    </row>
    <row r="263" spans="2:65" s="1" customFormat="1" ht="24.2" customHeight="1">
      <c r="B263" s="31"/>
      <c r="C263" s="171" t="s">
        <v>352</v>
      </c>
      <c r="D263" s="171" t="s">
        <v>444</v>
      </c>
      <c r="E263" s="172" t="s">
        <v>685</v>
      </c>
      <c r="F263" s="173" t="s">
        <v>686</v>
      </c>
      <c r="G263" s="174" t="s">
        <v>169</v>
      </c>
      <c r="H263" s="175">
        <v>4</v>
      </c>
      <c r="I263" s="176"/>
      <c r="J263" s="177">
        <f>ROUND(I263*H263,2)</f>
        <v>0</v>
      </c>
      <c r="K263" s="173" t="s">
        <v>153</v>
      </c>
      <c r="L263" s="178"/>
      <c r="M263" s="179" t="s">
        <v>1</v>
      </c>
      <c r="N263" s="180" t="s">
        <v>43</v>
      </c>
      <c r="P263" s="140">
        <f>O263*H263</f>
        <v>0</v>
      </c>
      <c r="Q263" s="140">
        <v>8.2299999999999998E-2</v>
      </c>
      <c r="R263" s="140">
        <f>Q263*H263</f>
        <v>0.32919999999999999</v>
      </c>
      <c r="S263" s="140">
        <v>0</v>
      </c>
      <c r="T263" s="141">
        <f>S263*H263</f>
        <v>0</v>
      </c>
      <c r="AR263" s="142" t="s">
        <v>197</v>
      </c>
      <c r="AT263" s="142" t="s">
        <v>444</v>
      </c>
      <c r="AU263" s="142" t="s">
        <v>88</v>
      </c>
      <c r="AY263" s="16" t="s">
        <v>147</v>
      </c>
      <c r="BE263" s="143">
        <f>IF(N263="základní",J263,0)</f>
        <v>0</v>
      </c>
      <c r="BF263" s="143">
        <f>IF(N263="snížená",J263,0)</f>
        <v>0</v>
      </c>
      <c r="BG263" s="143">
        <f>IF(N263="zákl. přenesená",J263,0)</f>
        <v>0</v>
      </c>
      <c r="BH263" s="143">
        <f>IF(N263="sníž. přenesená",J263,0)</f>
        <v>0</v>
      </c>
      <c r="BI263" s="143">
        <f>IF(N263="nulová",J263,0)</f>
        <v>0</v>
      </c>
      <c r="BJ263" s="16" t="s">
        <v>86</v>
      </c>
      <c r="BK263" s="143">
        <f>ROUND(I263*H263,2)</f>
        <v>0</v>
      </c>
      <c r="BL263" s="16" t="s">
        <v>154</v>
      </c>
      <c r="BM263" s="142" t="s">
        <v>687</v>
      </c>
    </row>
    <row r="264" spans="2:65" s="1" customFormat="1" ht="19.5">
      <c r="B264" s="31"/>
      <c r="D264" s="144" t="s">
        <v>156</v>
      </c>
      <c r="F264" s="145" t="s">
        <v>686</v>
      </c>
      <c r="I264" s="146"/>
      <c r="L264" s="31"/>
      <c r="M264" s="147"/>
      <c r="T264" s="55"/>
      <c r="AT264" s="16" t="s">
        <v>156</v>
      </c>
      <c r="AU264" s="16" t="s">
        <v>88</v>
      </c>
    </row>
    <row r="265" spans="2:65" s="12" customFormat="1" ht="11.25">
      <c r="B265" s="148"/>
      <c r="D265" s="144" t="s">
        <v>158</v>
      </c>
      <c r="E265" s="149" t="s">
        <v>1</v>
      </c>
      <c r="F265" s="150" t="s">
        <v>684</v>
      </c>
      <c r="H265" s="151">
        <v>4</v>
      </c>
      <c r="I265" s="152"/>
      <c r="L265" s="148"/>
      <c r="M265" s="153"/>
      <c r="T265" s="154"/>
      <c r="AT265" s="149" t="s">
        <v>158</v>
      </c>
      <c r="AU265" s="149" t="s">
        <v>88</v>
      </c>
      <c r="AV265" s="12" t="s">
        <v>88</v>
      </c>
      <c r="AW265" s="12" t="s">
        <v>34</v>
      </c>
      <c r="AX265" s="12" t="s">
        <v>78</v>
      </c>
      <c r="AY265" s="149" t="s">
        <v>147</v>
      </c>
    </row>
    <row r="266" spans="2:65" s="13" customFormat="1" ht="11.25">
      <c r="B266" s="155"/>
      <c r="D266" s="144" t="s">
        <v>158</v>
      </c>
      <c r="E266" s="156" t="s">
        <v>1</v>
      </c>
      <c r="F266" s="157" t="s">
        <v>160</v>
      </c>
      <c r="H266" s="158">
        <v>4</v>
      </c>
      <c r="I266" s="159"/>
      <c r="L266" s="155"/>
      <c r="M266" s="160"/>
      <c r="T266" s="161"/>
      <c r="AT266" s="156" t="s">
        <v>158</v>
      </c>
      <c r="AU266" s="156" t="s">
        <v>88</v>
      </c>
      <c r="AV266" s="13" t="s">
        <v>154</v>
      </c>
      <c r="AW266" s="13" t="s">
        <v>34</v>
      </c>
      <c r="AX266" s="13" t="s">
        <v>86</v>
      </c>
      <c r="AY266" s="156" t="s">
        <v>147</v>
      </c>
    </row>
    <row r="267" spans="2:65" s="1" customFormat="1" ht="33" customHeight="1">
      <c r="B267" s="31"/>
      <c r="C267" s="131" t="s">
        <v>358</v>
      </c>
      <c r="D267" s="131" t="s">
        <v>149</v>
      </c>
      <c r="E267" s="132" t="s">
        <v>688</v>
      </c>
      <c r="F267" s="133" t="s">
        <v>689</v>
      </c>
      <c r="G267" s="134" t="s">
        <v>169</v>
      </c>
      <c r="H267" s="135">
        <v>8</v>
      </c>
      <c r="I267" s="136"/>
      <c r="J267" s="137">
        <f>ROUND(I267*H267,2)</f>
        <v>0</v>
      </c>
      <c r="K267" s="133" t="s">
        <v>153</v>
      </c>
      <c r="L267" s="31"/>
      <c r="M267" s="138" t="s">
        <v>1</v>
      </c>
      <c r="N267" s="139" t="s">
        <v>43</v>
      </c>
      <c r="P267" s="140">
        <f>O267*H267</f>
        <v>0</v>
      </c>
      <c r="Q267" s="140">
        <v>0</v>
      </c>
      <c r="R267" s="140">
        <f>Q267*H267</f>
        <v>0</v>
      </c>
      <c r="S267" s="140">
        <v>0</v>
      </c>
      <c r="T267" s="141">
        <f>S267*H267</f>
        <v>0</v>
      </c>
      <c r="AR267" s="142" t="s">
        <v>154</v>
      </c>
      <c r="AT267" s="142" t="s">
        <v>149</v>
      </c>
      <c r="AU267" s="142" t="s">
        <v>88</v>
      </c>
      <c r="AY267" s="16" t="s">
        <v>147</v>
      </c>
      <c r="BE267" s="143">
        <f>IF(N267="základní",J267,0)</f>
        <v>0</v>
      </c>
      <c r="BF267" s="143">
        <f>IF(N267="snížená",J267,0)</f>
        <v>0</v>
      </c>
      <c r="BG267" s="143">
        <f>IF(N267="zákl. přenesená",J267,0)</f>
        <v>0</v>
      </c>
      <c r="BH267" s="143">
        <f>IF(N267="sníž. přenesená",J267,0)</f>
        <v>0</v>
      </c>
      <c r="BI267" s="143">
        <f>IF(N267="nulová",J267,0)</f>
        <v>0</v>
      </c>
      <c r="BJ267" s="16" t="s">
        <v>86</v>
      </c>
      <c r="BK267" s="143">
        <f>ROUND(I267*H267,2)</f>
        <v>0</v>
      </c>
      <c r="BL267" s="16" t="s">
        <v>154</v>
      </c>
      <c r="BM267" s="142" t="s">
        <v>690</v>
      </c>
    </row>
    <row r="268" spans="2:65" s="1" customFormat="1" ht="29.25">
      <c r="B268" s="31"/>
      <c r="D268" s="144" t="s">
        <v>156</v>
      </c>
      <c r="F268" s="145" t="s">
        <v>691</v>
      </c>
      <c r="I268" s="146"/>
      <c r="L268" s="31"/>
      <c r="M268" s="147"/>
      <c r="T268" s="55"/>
      <c r="AT268" s="16" t="s">
        <v>156</v>
      </c>
      <c r="AU268" s="16" t="s">
        <v>88</v>
      </c>
    </row>
    <row r="269" spans="2:65" s="12" customFormat="1" ht="11.25">
      <c r="B269" s="148"/>
      <c r="D269" s="144" t="s">
        <v>158</v>
      </c>
      <c r="E269" s="149" t="s">
        <v>1</v>
      </c>
      <c r="F269" s="150" t="s">
        <v>197</v>
      </c>
      <c r="H269" s="151">
        <v>8</v>
      </c>
      <c r="I269" s="152"/>
      <c r="L269" s="148"/>
      <c r="M269" s="153"/>
      <c r="T269" s="154"/>
      <c r="AT269" s="149" t="s">
        <v>158</v>
      </c>
      <c r="AU269" s="149" t="s">
        <v>88</v>
      </c>
      <c r="AV269" s="12" t="s">
        <v>88</v>
      </c>
      <c r="AW269" s="12" t="s">
        <v>34</v>
      </c>
      <c r="AX269" s="12" t="s">
        <v>78</v>
      </c>
      <c r="AY269" s="149" t="s">
        <v>147</v>
      </c>
    </row>
    <row r="270" spans="2:65" s="13" customFormat="1" ht="11.25">
      <c r="B270" s="155"/>
      <c r="D270" s="144" t="s">
        <v>158</v>
      </c>
      <c r="E270" s="156" t="s">
        <v>1</v>
      </c>
      <c r="F270" s="157" t="s">
        <v>160</v>
      </c>
      <c r="H270" s="158">
        <v>8</v>
      </c>
      <c r="I270" s="159"/>
      <c r="L270" s="155"/>
      <c r="M270" s="160"/>
      <c r="T270" s="161"/>
      <c r="AT270" s="156" t="s">
        <v>158</v>
      </c>
      <c r="AU270" s="156" t="s">
        <v>88</v>
      </c>
      <c r="AV270" s="13" t="s">
        <v>154</v>
      </c>
      <c r="AW270" s="13" t="s">
        <v>34</v>
      </c>
      <c r="AX270" s="13" t="s">
        <v>86</v>
      </c>
      <c r="AY270" s="156" t="s">
        <v>147</v>
      </c>
    </row>
    <row r="271" spans="2:65" s="1" customFormat="1" ht="24.2" customHeight="1">
      <c r="B271" s="31"/>
      <c r="C271" s="131" t="s">
        <v>364</v>
      </c>
      <c r="D271" s="131" t="s">
        <v>149</v>
      </c>
      <c r="E271" s="132" t="s">
        <v>692</v>
      </c>
      <c r="F271" s="133" t="s">
        <v>693</v>
      </c>
      <c r="G271" s="134" t="s">
        <v>169</v>
      </c>
      <c r="H271" s="135">
        <v>7</v>
      </c>
      <c r="I271" s="136"/>
      <c r="J271" s="137">
        <f>ROUND(I271*H271,2)</f>
        <v>0</v>
      </c>
      <c r="K271" s="133" t="s">
        <v>153</v>
      </c>
      <c r="L271" s="31"/>
      <c r="M271" s="138" t="s">
        <v>1</v>
      </c>
      <c r="N271" s="139" t="s">
        <v>43</v>
      </c>
      <c r="P271" s="140">
        <f>O271*H271</f>
        <v>0</v>
      </c>
      <c r="Q271" s="140">
        <v>0</v>
      </c>
      <c r="R271" s="140">
        <f>Q271*H271</f>
        <v>0</v>
      </c>
      <c r="S271" s="140">
        <v>0</v>
      </c>
      <c r="T271" s="141">
        <f>S271*H271</f>
        <v>0</v>
      </c>
      <c r="AR271" s="142" t="s">
        <v>154</v>
      </c>
      <c r="AT271" s="142" t="s">
        <v>149</v>
      </c>
      <c r="AU271" s="142" t="s">
        <v>88</v>
      </c>
      <c r="AY271" s="16" t="s">
        <v>147</v>
      </c>
      <c r="BE271" s="143">
        <f>IF(N271="základní",J271,0)</f>
        <v>0</v>
      </c>
      <c r="BF271" s="143">
        <f>IF(N271="snížená",J271,0)</f>
        <v>0</v>
      </c>
      <c r="BG271" s="143">
        <f>IF(N271="zákl. přenesená",J271,0)</f>
        <v>0</v>
      </c>
      <c r="BH271" s="143">
        <f>IF(N271="sníž. přenesená",J271,0)</f>
        <v>0</v>
      </c>
      <c r="BI271" s="143">
        <f>IF(N271="nulová",J271,0)</f>
        <v>0</v>
      </c>
      <c r="BJ271" s="16" t="s">
        <v>86</v>
      </c>
      <c r="BK271" s="143">
        <f>ROUND(I271*H271,2)</f>
        <v>0</v>
      </c>
      <c r="BL271" s="16" t="s">
        <v>154</v>
      </c>
      <c r="BM271" s="142" t="s">
        <v>694</v>
      </c>
    </row>
    <row r="272" spans="2:65" s="1" customFormat="1" ht="29.25">
      <c r="B272" s="31"/>
      <c r="D272" s="144" t="s">
        <v>156</v>
      </c>
      <c r="F272" s="145" t="s">
        <v>695</v>
      </c>
      <c r="I272" s="146"/>
      <c r="L272" s="31"/>
      <c r="M272" s="147"/>
      <c r="T272" s="55"/>
      <c r="AT272" s="16" t="s">
        <v>156</v>
      </c>
      <c r="AU272" s="16" t="s">
        <v>88</v>
      </c>
    </row>
    <row r="273" spans="2:65" s="12" customFormat="1" ht="11.25">
      <c r="B273" s="148"/>
      <c r="D273" s="144" t="s">
        <v>158</v>
      </c>
      <c r="E273" s="149" t="s">
        <v>1</v>
      </c>
      <c r="F273" s="150" t="s">
        <v>191</v>
      </c>
      <c r="H273" s="151">
        <v>7</v>
      </c>
      <c r="I273" s="152"/>
      <c r="L273" s="148"/>
      <c r="M273" s="153"/>
      <c r="T273" s="154"/>
      <c r="AT273" s="149" t="s">
        <v>158</v>
      </c>
      <c r="AU273" s="149" t="s">
        <v>88</v>
      </c>
      <c r="AV273" s="12" t="s">
        <v>88</v>
      </c>
      <c r="AW273" s="12" t="s">
        <v>34</v>
      </c>
      <c r="AX273" s="12" t="s">
        <v>78</v>
      </c>
      <c r="AY273" s="149" t="s">
        <v>147</v>
      </c>
    </row>
    <row r="274" spans="2:65" s="13" customFormat="1" ht="11.25">
      <c r="B274" s="155"/>
      <c r="D274" s="144" t="s">
        <v>158</v>
      </c>
      <c r="E274" s="156" t="s">
        <v>1</v>
      </c>
      <c r="F274" s="157" t="s">
        <v>160</v>
      </c>
      <c r="H274" s="158">
        <v>7</v>
      </c>
      <c r="I274" s="159"/>
      <c r="L274" s="155"/>
      <c r="M274" s="160"/>
      <c r="T274" s="161"/>
      <c r="AT274" s="156" t="s">
        <v>158</v>
      </c>
      <c r="AU274" s="156" t="s">
        <v>88</v>
      </c>
      <c r="AV274" s="13" t="s">
        <v>154</v>
      </c>
      <c r="AW274" s="13" t="s">
        <v>34</v>
      </c>
      <c r="AX274" s="13" t="s">
        <v>86</v>
      </c>
      <c r="AY274" s="156" t="s">
        <v>147</v>
      </c>
    </row>
    <row r="275" spans="2:65" s="1" customFormat="1" ht="24.2" customHeight="1">
      <c r="B275" s="31"/>
      <c r="C275" s="131" t="s">
        <v>370</v>
      </c>
      <c r="D275" s="131" t="s">
        <v>149</v>
      </c>
      <c r="E275" s="132" t="s">
        <v>696</v>
      </c>
      <c r="F275" s="133" t="s">
        <v>697</v>
      </c>
      <c r="G275" s="134" t="s">
        <v>169</v>
      </c>
      <c r="H275" s="135">
        <v>2</v>
      </c>
      <c r="I275" s="136"/>
      <c r="J275" s="137">
        <f>ROUND(I275*H275,2)</f>
        <v>0</v>
      </c>
      <c r="K275" s="133" t="s">
        <v>153</v>
      </c>
      <c r="L275" s="31"/>
      <c r="M275" s="138" t="s">
        <v>1</v>
      </c>
      <c r="N275" s="139" t="s">
        <v>43</v>
      </c>
      <c r="P275" s="140">
        <f>O275*H275</f>
        <v>0</v>
      </c>
      <c r="Q275" s="140">
        <v>0</v>
      </c>
      <c r="R275" s="140">
        <f>Q275*H275</f>
        <v>0</v>
      </c>
      <c r="S275" s="140">
        <v>0</v>
      </c>
      <c r="T275" s="141">
        <f>S275*H275</f>
        <v>0</v>
      </c>
      <c r="AR275" s="142" t="s">
        <v>154</v>
      </c>
      <c r="AT275" s="142" t="s">
        <v>149</v>
      </c>
      <c r="AU275" s="142" t="s">
        <v>88</v>
      </c>
      <c r="AY275" s="16" t="s">
        <v>147</v>
      </c>
      <c r="BE275" s="143">
        <f>IF(N275="základní",J275,0)</f>
        <v>0</v>
      </c>
      <c r="BF275" s="143">
        <f>IF(N275="snížená",J275,0)</f>
        <v>0</v>
      </c>
      <c r="BG275" s="143">
        <f>IF(N275="zákl. přenesená",J275,0)</f>
        <v>0</v>
      </c>
      <c r="BH275" s="143">
        <f>IF(N275="sníž. přenesená",J275,0)</f>
        <v>0</v>
      </c>
      <c r="BI275" s="143">
        <f>IF(N275="nulová",J275,0)</f>
        <v>0</v>
      </c>
      <c r="BJ275" s="16" t="s">
        <v>86</v>
      </c>
      <c r="BK275" s="143">
        <f>ROUND(I275*H275,2)</f>
        <v>0</v>
      </c>
      <c r="BL275" s="16" t="s">
        <v>154</v>
      </c>
      <c r="BM275" s="142" t="s">
        <v>698</v>
      </c>
    </row>
    <row r="276" spans="2:65" s="1" customFormat="1" ht="29.25">
      <c r="B276" s="31"/>
      <c r="D276" s="144" t="s">
        <v>156</v>
      </c>
      <c r="F276" s="145" t="s">
        <v>699</v>
      </c>
      <c r="I276" s="146"/>
      <c r="L276" s="31"/>
      <c r="M276" s="147"/>
      <c r="T276" s="55"/>
      <c r="AT276" s="16" t="s">
        <v>156</v>
      </c>
      <c r="AU276" s="16" t="s">
        <v>88</v>
      </c>
    </row>
    <row r="277" spans="2:65" s="12" customFormat="1" ht="11.25">
      <c r="B277" s="148"/>
      <c r="D277" s="144" t="s">
        <v>158</v>
      </c>
      <c r="E277" s="149" t="s">
        <v>1</v>
      </c>
      <c r="F277" s="150" t="s">
        <v>88</v>
      </c>
      <c r="H277" s="151">
        <v>2</v>
      </c>
      <c r="I277" s="152"/>
      <c r="L277" s="148"/>
      <c r="M277" s="153"/>
      <c r="T277" s="154"/>
      <c r="AT277" s="149" t="s">
        <v>158</v>
      </c>
      <c r="AU277" s="149" t="s">
        <v>88</v>
      </c>
      <c r="AV277" s="12" t="s">
        <v>88</v>
      </c>
      <c r="AW277" s="12" t="s">
        <v>34</v>
      </c>
      <c r="AX277" s="12" t="s">
        <v>78</v>
      </c>
      <c r="AY277" s="149" t="s">
        <v>147</v>
      </c>
    </row>
    <row r="278" spans="2:65" s="13" customFormat="1" ht="11.25">
      <c r="B278" s="155"/>
      <c r="D278" s="144" t="s">
        <v>158</v>
      </c>
      <c r="E278" s="156" t="s">
        <v>1</v>
      </c>
      <c r="F278" s="157" t="s">
        <v>160</v>
      </c>
      <c r="H278" s="158">
        <v>2</v>
      </c>
      <c r="I278" s="159"/>
      <c r="L278" s="155"/>
      <c r="M278" s="160"/>
      <c r="T278" s="161"/>
      <c r="AT278" s="156" t="s">
        <v>158</v>
      </c>
      <c r="AU278" s="156" t="s">
        <v>88</v>
      </c>
      <c r="AV278" s="13" t="s">
        <v>154</v>
      </c>
      <c r="AW278" s="13" t="s">
        <v>34</v>
      </c>
      <c r="AX278" s="13" t="s">
        <v>86</v>
      </c>
      <c r="AY278" s="156" t="s">
        <v>147</v>
      </c>
    </row>
    <row r="279" spans="2:65" s="1" customFormat="1" ht="24.2" customHeight="1">
      <c r="B279" s="31"/>
      <c r="C279" s="131" t="s">
        <v>377</v>
      </c>
      <c r="D279" s="131" t="s">
        <v>149</v>
      </c>
      <c r="E279" s="132" t="s">
        <v>700</v>
      </c>
      <c r="F279" s="133" t="s">
        <v>701</v>
      </c>
      <c r="G279" s="134" t="s">
        <v>169</v>
      </c>
      <c r="H279" s="135">
        <v>7</v>
      </c>
      <c r="I279" s="136"/>
      <c r="J279" s="137">
        <f>ROUND(I279*H279,2)</f>
        <v>0</v>
      </c>
      <c r="K279" s="133" t="s">
        <v>153</v>
      </c>
      <c r="L279" s="31"/>
      <c r="M279" s="138" t="s">
        <v>1</v>
      </c>
      <c r="N279" s="139" t="s">
        <v>43</v>
      </c>
      <c r="P279" s="140">
        <f>O279*H279</f>
        <v>0</v>
      </c>
      <c r="Q279" s="140">
        <v>2.8700000000000002E-3</v>
      </c>
      <c r="R279" s="140">
        <f>Q279*H279</f>
        <v>2.009E-2</v>
      </c>
      <c r="S279" s="140">
        <v>0</v>
      </c>
      <c r="T279" s="141">
        <f>S279*H279</f>
        <v>0</v>
      </c>
      <c r="AR279" s="142" t="s">
        <v>154</v>
      </c>
      <c r="AT279" s="142" t="s">
        <v>149</v>
      </c>
      <c r="AU279" s="142" t="s">
        <v>88</v>
      </c>
      <c r="AY279" s="16" t="s">
        <v>147</v>
      </c>
      <c r="BE279" s="143">
        <f>IF(N279="základní",J279,0)</f>
        <v>0</v>
      </c>
      <c r="BF279" s="143">
        <f>IF(N279="snížená",J279,0)</f>
        <v>0</v>
      </c>
      <c r="BG279" s="143">
        <f>IF(N279="zákl. přenesená",J279,0)</f>
        <v>0</v>
      </c>
      <c r="BH279" s="143">
        <f>IF(N279="sníž. přenesená",J279,0)</f>
        <v>0</v>
      </c>
      <c r="BI279" s="143">
        <f>IF(N279="nulová",J279,0)</f>
        <v>0</v>
      </c>
      <c r="BJ279" s="16" t="s">
        <v>86</v>
      </c>
      <c r="BK279" s="143">
        <f>ROUND(I279*H279,2)</f>
        <v>0</v>
      </c>
      <c r="BL279" s="16" t="s">
        <v>154</v>
      </c>
      <c r="BM279" s="142" t="s">
        <v>702</v>
      </c>
    </row>
    <row r="280" spans="2:65" s="1" customFormat="1" ht="29.25">
      <c r="B280" s="31"/>
      <c r="D280" s="144" t="s">
        <v>156</v>
      </c>
      <c r="F280" s="145" t="s">
        <v>703</v>
      </c>
      <c r="I280" s="146"/>
      <c r="L280" s="31"/>
      <c r="M280" s="147"/>
      <c r="T280" s="55"/>
      <c r="AT280" s="16" t="s">
        <v>156</v>
      </c>
      <c r="AU280" s="16" t="s">
        <v>88</v>
      </c>
    </row>
    <row r="281" spans="2:65" s="12" customFormat="1" ht="11.25">
      <c r="B281" s="148"/>
      <c r="D281" s="144" t="s">
        <v>158</v>
      </c>
      <c r="E281" s="149" t="s">
        <v>1</v>
      </c>
      <c r="F281" s="150" t="s">
        <v>704</v>
      </c>
      <c r="H281" s="151">
        <v>3</v>
      </c>
      <c r="I281" s="152"/>
      <c r="L281" s="148"/>
      <c r="M281" s="153"/>
      <c r="T281" s="154"/>
      <c r="AT281" s="149" t="s">
        <v>158</v>
      </c>
      <c r="AU281" s="149" t="s">
        <v>88</v>
      </c>
      <c r="AV281" s="12" t="s">
        <v>88</v>
      </c>
      <c r="AW281" s="12" t="s">
        <v>34</v>
      </c>
      <c r="AX281" s="12" t="s">
        <v>78</v>
      </c>
      <c r="AY281" s="149" t="s">
        <v>147</v>
      </c>
    </row>
    <row r="282" spans="2:65" s="12" customFormat="1" ht="11.25">
      <c r="B282" s="148"/>
      <c r="D282" s="144" t="s">
        <v>158</v>
      </c>
      <c r="E282" s="149" t="s">
        <v>1</v>
      </c>
      <c r="F282" s="150" t="s">
        <v>705</v>
      </c>
      <c r="H282" s="151">
        <v>1</v>
      </c>
      <c r="I282" s="152"/>
      <c r="L282" s="148"/>
      <c r="M282" s="153"/>
      <c r="T282" s="154"/>
      <c r="AT282" s="149" t="s">
        <v>158</v>
      </c>
      <c r="AU282" s="149" t="s">
        <v>88</v>
      </c>
      <c r="AV282" s="12" t="s">
        <v>88</v>
      </c>
      <c r="AW282" s="12" t="s">
        <v>34</v>
      </c>
      <c r="AX282" s="12" t="s">
        <v>78</v>
      </c>
      <c r="AY282" s="149" t="s">
        <v>147</v>
      </c>
    </row>
    <row r="283" spans="2:65" s="12" customFormat="1" ht="11.25">
      <c r="B283" s="148"/>
      <c r="D283" s="144" t="s">
        <v>158</v>
      </c>
      <c r="E283" s="149" t="s">
        <v>1</v>
      </c>
      <c r="F283" s="150" t="s">
        <v>706</v>
      </c>
      <c r="H283" s="151">
        <v>3</v>
      </c>
      <c r="I283" s="152"/>
      <c r="L283" s="148"/>
      <c r="M283" s="153"/>
      <c r="T283" s="154"/>
      <c r="AT283" s="149" t="s">
        <v>158</v>
      </c>
      <c r="AU283" s="149" t="s">
        <v>88</v>
      </c>
      <c r="AV283" s="12" t="s">
        <v>88</v>
      </c>
      <c r="AW283" s="12" t="s">
        <v>34</v>
      </c>
      <c r="AX283" s="12" t="s">
        <v>78</v>
      </c>
      <c r="AY283" s="149" t="s">
        <v>147</v>
      </c>
    </row>
    <row r="284" spans="2:65" s="13" customFormat="1" ht="11.25">
      <c r="B284" s="155"/>
      <c r="D284" s="144" t="s">
        <v>158</v>
      </c>
      <c r="E284" s="156" t="s">
        <v>1</v>
      </c>
      <c r="F284" s="157" t="s">
        <v>160</v>
      </c>
      <c r="H284" s="158">
        <v>7</v>
      </c>
      <c r="I284" s="159"/>
      <c r="L284" s="155"/>
      <c r="M284" s="160"/>
      <c r="T284" s="161"/>
      <c r="AT284" s="156" t="s">
        <v>158</v>
      </c>
      <c r="AU284" s="156" t="s">
        <v>88</v>
      </c>
      <c r="AV284" s="13" t="s">
        <v>154</v>
      </c>
      <c r="AW284" s="13" t="s">
        <v>34</v>
      </c>
      <c r="AX284" s="13" t="s">
        <v>86</v>
      </c>
      <c r="AY284" s="156" t="s">
        <v>147</v>
      </c>
    </row>
    <row r="285" spans="2:65" s="1" customFormat="1" ht="16.5" customHeight="1">
      <c r="B285" s="31"/>
      <c r="C285" s="171" t="s">
        <v>386</v>
      </c>
      <c r="D285" s="171" t="s">
        <v>444</v>
      </c>
      <c r="E285" s="172" t="s">
        <v>707</v>
      </c>
      <c r="F285" s="173" t="s">
        <v>708</v>
      </c>
      <c r="G285" s="174" t="s">
        <v>169</v>
      </c>
      <c r="H285" s="175">
        <v>4</v>
      </c>
      <c r="I285" s="176"/>
      <c r="J285" s="177">
        <f>ROUND(I285*H285,2)</f>
        <v>0</v>
      </c>
      <c r="K285" s="173" t="s">
        <v>1</v>
      </c>
      <c r="L285" s="178"/>
      <c r="M285" s="179" t="s">
        <v>1</v>
      </c>
      <c r="N285" s="180" t="s">
        <v>43</v>
      </c>
      <c r="P285" s="140">
        <f>O285*H285</f>
        <v>0</v>
      </c>
      <c r="Q285" s="140">
        <v>8.3499999999999998E-3</v>
      </c>
      <c r="R285" s="140">
        <f>Q285*H285</f>
        <v>3.3399999999999999E-2</v>
      </c>
      <c r="S285" s="140">
        <v>0</v>
      </c>
      <c r="T285" s="141">
        <f>S285*H285</f>
        <v>0</v>
      </c>
      <c r="AR285" s="142" t="s">
        <v>197</v>
      </c>
      <c r="AT285" s="142" t="s">
        <v>444</v>
      </c>
      <c r="AU285" s="142" t="s">
        <v>88</v>
      </c>
      <c r="AY285" s="16" t="s">
        <v>147</v>
      </c>
      <c r="BE285" s="143">
        <f>IF(N285="základní",J285,0)</f>
        <v>0</v>
      </c>
      <c r="BF285" s="143">
        <f>IF(N285="snížená",J285,0)</f>
        <v>0</v>
      </c>
      <c r="BG285" s="143">
        <f>IF(N285="zákl. přenesená",J285,0)</f>
        <v>0</v>
      </c>
      <c r="BH285" s="143">
        <f>IF(N285="sníž. přenesená",J285,0)</f>
        <v>0</v>
      </c>
      <c r="BI285" s="143">
        <f>IF(N285="nulová",J285,0)</f>
        <v>0</v>
      </c>
      <c r="BJ285" s="16" t="s">
        <v>86</v>
      </c>
      <c r="BK285" s="143">
        <f>ROUND(I285*H285,2)</f>
        <v>0</v>
      </c>
      <c r="BL285" s="16" t="s">
        <v>154</v>
      </c>
      <c r="BM285" s="142" t="s">
        <v>709</v>
      </c>
    </row>
    <row r="286" spans="2:65" s="1" customFormat="1" ht="11.25">
      <c r="B286" s="31"/>
      <c r="D286" s="144" t="s">
        <v>156</v>
      </c>
      <c r="F286" s="145" t="s">
        <v>708</v>
      </c>
      <c r="I286" s="146"/>
      <c r="L286" s="31"/>
      <c r="M286" s="147"/>
      <c r="T286" s="55"/>
      <c r="AT286" s="16" t="s">
        <v>156</v>
      </c>
      <c r="AU286" s="16" t="s">
        <v>88</v>
      </c>
    </row>
    <row r="287" spans="2:65" s="12" customFormat="1" ht="11.25">
      <c r="B287" s="148"/>
      <c r="D287" s="144" t="s">
        <v>158</v>
      </c>
      <c r="E287" s="149" t="s">
        <v>1</v>
      </c>
      <c r="F287" s="150" t="s">
        <v>710</v>
      </c>
      <c r="H287" s="151">
        <v>4</v>
      </c>
      <c r="I287" s="152"/>
      <c r="L287" s="148"/>
      <c r="M287" s="153"/>
      <c r="T287" s="154"/>
      <c r="AT287" s="149" t="s">
        <v>158</v>
      </c>
      <c r="AU287" s="149" t="s">
        <v>88</v>
      </c>
      <c r="AV287" s="12" t="s">
        <v>88</v>
      </c>
      <c r="AW287" s="12" t="s">
        <v>34</v>
      </c>
      <c r="AX287" s="12" t="s">
        <v>78</v>
      </c>
      <c r="AY287" s="149" t="s">
        <v>147</v>
      </c>
    </row>
    <row r="288" spans="2:65" s="13" customFormat="1" ht="11.25">
      <c r="B288" s="155"/>
      <c r="D288" s="144" t="s">
        <v>158</v>
      </c>
      <c r="E288" s="156" t="s">
        <v>1</v>
      </c>
      <c r="F288" s="157" t="s">
        <v>160</v>
      </c>
      <c r="H288" s="158">
        <v>4</v>
      </c>
      <c r="I288" s="159"/>
      <c r="L288" s="155"/>
      <c r="M288" s="160"/>
      <c r="T288" s="161"/>
      <c r="AT288" s="156" t="s">
        <v>158</v>
      </c>
      <c r="AU288" s="156" t="s">
        <v>88</v>
      </c>
      <c r="AV288" s="13" t="s">
        <v>154</v>
      </c>
      <c r="AW288" s="13" t="s">
        <v>34</v>
      </c>
      <c r="AX288" s="13" t="s">
        <v>86</v>
      </c>
      <c r="AY288" s="156" t="s">
        <v>147</v>
      </c>
    </row>
    <row r="289" spans="2:65" s="1" customFormat="1" ht="24.2" customHeight="1">
      <c r="B289" s="31"/>
      <c r="C289" s="171" t="s">
        <v>392</v>
      </c>
      <c r="D289" s="171" t="s">
        <v>444</v>
      </c>
      <c r="E289" s="172" t="s">
        <v>711</v>
      </c>
      <c r="F289" s="173" t="s">
        <v>712</v>
      </c>
      <c r="G289" s="174" t="s">
        <v>169</v>
      </c>
      <c r="H289" s="175">
        <v>3</v>
      </c>
      <c r="I289" s="176"/>
      <c r="J289" s="177">
        <f>ROUND(I289*H289,2)</f>
        <v>0</v>
      </c>
      <c r="K289" s="173" t="s">
        <v>153</v>
      </c>
      <c r="L289" s="178"/>
      <c r="M289" s="179" t="s">
        <v>1</v>
      </c>
      <c r="N289" s="180" t="s">
        <v>43</v>
      </c>
      <c r="P289" s="140">
        <f>O289*H289</f>
        <v>0</v>
      </c>
      <c r="Q289" s="140">
        <v>1.14E-2</v>
      </c>
      <c r="R289" s="140">
        <f>Q289*H289</f>
        <v>3.4200000000000001E-2</v>
      </c>
      <c r="S289" s="140">
        <v>0</v>
      </c>
      <c r="T289" s="141">
        <f>S289*H289</f>
        <v>0</v>
      </c>
      <c r="AR289" s="142" t="s">
        <v>197</v>
      </c>
      <c r="AT289" s="142" t="s">
        <v>444</v>
      </c>
      <c r="AU289" s="142" t="s">
        <v>88</v>
      </c>
      <c r="AY289" s="16" t="s">
        <v>147</v>
      </c>
      <c r="BE289" s="143">
        <f>IF(N289="základní",J289,0)</f>
        <v>0</v>
      </c>
      <c r="BF289" s="143">
        <f>IF(N289="snížená",J289,0)</f>
        <v>0</v>
      </c>
      <c r="BG289" s="143">
        <f>IF(N289="zákl. přenesená",J289,0)</f>
        <v>0</v>
      </c>
      <c r="BH289" s="143">
        <f>IF(N289="sníž. přenesená",J289,0)</f>
        <v>0</v>
      </c>
      <c r="BI289" s="143">
        <f>IF(N289="nulová",J289,0)</f>
        <v>0</v>
      </c>
      <c r="BJ289" s="16" t="s">
        <v>86</v>
      </c>
      <c r="BK289" s="143">
        <f>ROUND(I289*H289,2)</f>
        <v>0</v>
      </c>
      <c r="BL289" s="16" t="s">
        <v>154</v>
      </c>
      <c r="BM289" s="142" t="s">
        <v>713</v>
      </c>
    </row>
    <row r="290" spans="2:65" s="1" customFormat="1" ht="11.25">
      <c r="B290" s="31"/>
      <c r="D290" s="144" t="s">
        <v>156</v>
      </c>
      <c r="F290" s="145" t="s">
        <v>712</v>
      </c>
      <c r="I290" s="146"/>
      <c r="L290" s="31"/>
      <c r="M290" s="147"/>
      <c r="T290" s="55"/>
      <c r="AT290" s="16" t="s">
        <v>156</v>
      </c>
      <c r="AU290" s="16" t="s">
        <v>88</v>
      </c>
    </row>
    <row r="291" spans="2:65" s="12" customFormat="1" ht="11.25">
      <c r="B291" s="148"/>
      <c r="D291" s="144" t="s">
        <v>158</v>
      </c>
      <c r="E291" s="149" t="s">
        <v>1</v>
      </c>
      <c r="F291" s="150" t="s">
        <v>166</v>
      </c>
      <c r="H291" s="151">
        <v>3</v>
      </c>
      <c r="I291" s="152"/>
      <c r="L291" s="148"/>
      <c r="M291" s="153"/>
      <c r="T291" s="154"/>
      <c r="AT291" s="149" t="s">
        <v>158</v>
      </c>
      <c r="AU291" s="149" t="s">
        <v>88</v>
      </c>
      <c r="AV291" s="12" t="s">
        <v>88</v>
      </c>
      <c r="AW291" s="12" t="s">
        <v>34</v>
      </c>
      <c r="AX291" s="12" t="s">
        <v>78</v>
      </c>
      <c r="AY291" s="149" t="s">
        <v>147</v>
      </c>
    </row>
    <row r="292" spans="2:65" s="13" customFormat="1" ht="11.25">
      <c r="B292" s="155"/>
      <c r="D292" s="144" t="s">
        <v>158</v>
      </c>
      <c r="E292" s="156" t="s">
        <v>1</v>
      </c>
      <c r="F292" s="157" t="s">
        <v>160</v>
      </c>
      <c r="H292" s="158">
        <v>3</v>
      </c>
      <c r="I292" s="159"/>
      <c r="L292" s="155"/>
      <c r="M292" s="160"/>
      <c r="T292" s="161"/>
      <c r="AT292" s="156" t="s">
        <v>158</v>
      </c>
      <c r="AU292" s="156" t="s">
        <v>88</v>
      </c>
      <c r="AV292" s="13" t="s">
        <v>154</v>
      </c>
      <c r="AW292" s="13" t="s">
        <v>34</v>
      </c>
      <c r="AX292" s="13" t="s">
        <v>86</v>
      </c>
      <c r="AY292" s="156" t="s">
        <v>147</v>
      </c>
    </row>
    <row r="293" spans="2:65" s="1" customFormat="1" ht="24.2" customHeight="1">
      <c r="B293" s="31"/>
      <c r="C293" s="131" t="s">
        <v>398</v>
      </c>
      <c r="D293" s="131" t="s">
        <v>149</v>
      </c>
      <c r="E293" s="132" t="s">
        <v>714</v>
      </c>
      <c r="F293" s="133" t="s">
        <v>715</v>
      </c>
      <c r="G293" s="134" t="s">
        <v>169</v>
      </c>
      <c r="H293" s="135">
        <v>2</v>
      </c>
      <c r="I293" s="136"/>
      <c r="J293" s="137">
        <f>ROUND(I293*H293,2)</f>
        <v>0</v>
      </c>
      <c r="K293" s="133" t="s">
        <v>153</v>
      </c>
      <c r="L293" s="31"/>
      <c r="M293" s="138" t="s">
        <v>1</v>
      </c>
      <c r="N293" s="139" t="s">
        <v>43</v>
      </c>
      <c r="P293" s="140">
        <f>O293*H293</f>
        <v>0</v>
      </c>
      <c r="Q293" s="140">
        <v>4.2900000000000004E-3</v>
      </c>
      <c r="R293" s="140">
        <f>Q293*H293</f>
        <v>8.5800000000000008E-3</v>
      </c>
      <c r="S293" s="140">
        <v>0</v>
      </c>
      <c r="T293" s="141">
        <f>S293*H293</f>
        <v>0</v>
      </c>
      <c r="AR293" s="142" t="s">
        <v>154</v>
      </c>
      <c r="AT293" s="142" t="s">
        <v>149</v>
      </c>
      <c r="AU293" s="142" t="s">
        <v>88</v>
      </c>
      <c r="AY293" s="16" t="s">
        <v>147</v>
      </c>
      <c r="BE293" s="143">
        <f>IF(N293="základní",J293,0)</f>
        <v>0</v>
      </c>
      <c r="BF293" s="143">
        <f>IF(N293="snížená",J293,0)</f>
        <v>0</v>
      </c>
      <c r="BG293" s="143">
        <f>IF(N293="zákl. přenesená",J293,0)</f>
        <v>0</v>
      </c>
      <c r="BH293" s="143">
        <f>IF(N293="sníž. přenesená",J293,0)</f>
        <v>0</v>
      </c>
      <c r="BI293" s="143">
        <f>IF(N293="nulová",J293,0)</f>
        <v>0</v>
      </c>
      <c r="BJ293" s="16" t="s">
        <v>86</v>
      </c>
      <c r="BK293" s="143">
        <f>ROUND(I293*H293,2)</f>
        <v>0</v>
      </c>
      <c r="BL293" s="16" t="s">
        <v>154</v>
      </c>
      <c r="BM293" s="142" t="s">
        <v>716</v>
      </c>
    </row>
    <row r="294" spans="2:65" s="1" customFormat="1" ht="29.25">
      <c r="B294" s="31"/>
      <c r="D294" s="144" t="s">
        <v>156</v>
      </c>
      <c r="F294" s="145" t="s">
        <v>717</v>
      </c>
      <c r="I294" s="146"/>
      <c r="L294" s="31"/>
      <c r="M294" s="147"/>
      <c r="T294" s="55"/>
      <c r="AT294" s="16" t="s">
        <v>156</v>
      </c>
      <c r="AU294" s="16" t="s">
        <v>88</v>
      </c>
    </row>
    <row r="295" spans="2:65" s="12" customFormat="1" ht="11.25">
      <c r="B295" s="148"/>
      <c r="D295" s="144" t="s">
        <v>158</v>
      </c>
      <c r="E295" s="149" t="s">
        <v>1</v>
      </c>
      <c r="F295" s="150" t="s">
        <v>668</v>
      </c>
      <c r="H295" s="151">
        <v>2</v>
      </c>
      <c r="I295" s="152"/>
      <c r="L295" s="148"/>
      <c r="M295" s="153"/>
      <c r="T295" s="154"/>
      <c r="AT295" s="149" t="s">
        <v>158</v>
      </c>
      <c r="AU295" s="149" t="s">
        <v>88</v>
      </c>
      <c r="AV295" s="12" t="s">
        <v>88</v>
      </c>
      <c r="AW295" s="12" t="s">
        <v>34</v>
      </c>
      <c r="AX295" s="12" t="s">
        <v>78</v>
      </c>
      <c r="AY295" s="149" t="s">
        <v>147</v>
      </c>
    </row>
    <row r="296" spans="2:65" s="13" customFormat="1" ht="11.25">
      <c r="B296" s="155"/>
      <c r="D296" s="144" t="s">
        <v>158</v>
      </c>
      <c r="E296" s="156" t="s">
        <v>1</v>
      </c>
      <c r="F296" s="157" t="s">
        <v>160</v>
      </c>
      <c r="H296" s="158">
        <v>2</v>
      </c>
      <c r="I296" s="159"/>
      <c r="L296" s="155"/>
      <c r="M296" s="160"/>
      <c r="T296" s="161"/>
      <c r="AT296" s="156" t="s">
        <v>158</v>
      </c>
      <c r="AU296" s="156" t="s">
        <v>88</v>
      </c>
      <c r="AV296" s="13" t="s">
        <v>154</v>
      </c>
      <c r="AW296" s="13" t="s">
        <v>34</v>
      </c>
      <c r="AX296" s="13" t="s">
        <v>86</v>
      </c>
      <c r="AY296" s="156" t="s">
        <v>147</v>
      </c>
    </row>
    <row r="297" spans="2:65" s="1" customFormat="1" ht="24.2" customHeight="1">
      <c r="B297" s="31"/>
      <c r="C297" s="171" t="s">
        <v>406</v>
      </c>
      <c r="D297" s="171" t="s">
        <v>444</v>
      </c>
      <c r="E297" s="172" t="s">
        <v>718</v>
      </c>
      <c r="F297" s="173" t="s">
        <v>719</v>
      </c>
      <c r="G297" s="174" t="s">
        <v>169</v>
      </c>
      <c r="H297" s="175">
        <v>2</v>
      </c>
      <c r="I297" s="176"/>
      <c r="J297" s="177">
        <f>ROUND(I297*H297,2)</f>
        <v>0</v>
      </c>
      <c r="K297" s="173" t="s">
        <v>153</v>
      </c>
      <c r="L297" s="178"/>
      <c r="M297" s="179" t="s">
        <v>1</v>
      </c>
      <c r="N297" s="180" t="s">
        <v>43</v>
      </c>
      <c r="P297" s="140">
        <f>O297*H297</f>
        <v>0</v>
      </c>
      <c r="Q297" s="140">
        <v>0.05</v>
      </c>
      <c r="R297" s="140">
        <f>Q297*H297</f>
        <v>0.1</v>
      </c>
      <c r="S297" s="140">
        <v>0</v>
      </c>
      <c r="T297" s="141">
        <f>S297*H297</f>
        <v>0</v>
      </c>
      <c r="AR297" s="142" t="s">
        <v>197</v>
      </c>
      <c r="AT297" s="142" t="s">
        <v>444</v>
      </c>
      <c r="AU297" s="142" t="s">
        <v>88</v>
      </c>
      <c r="AY297" s="16" t="s">
        <v>147</v>
      </c>
      <c r="BE297" s="143">
        <f>IF(N297="základní",J297,0)</f>
        <v>0</v>
      </c>
      <c r="BF297" s="143">
        <f>IF(N297="snížená",J297,0)</f>
        <v>0</v>
      </c>
      <c r="BG297" s="143">
        <f>IF(N297="zákl. přenesená",J297,0)</f>
        <v>0</v>
      </c>
      <c r="BH297" s="143">
        <f>IF(N297="sníž. přenesená",J297,0)</f>
        <v>0</v>
      </c>
      <c r="BI297" s="143">
        <f>IF(N297="nulová",J297,0)</f>
        <v>0</v>
      </c>
      <c r="BJ297" s="16" t="s">
        <v>86</v>
      </c>
      <c r="BK297" s="143">
        <f>ROUND(I297*H297,2)</f>
        <v>0</v>
      </c>
      <c r="BL297" s="16" t="s">
        <v>154</v>
      </c>
      <c r="BM297" s="142" t="s">
        <v>720</v>
      </c>
    </row>
    <row r="298" spans="2:65" s="1" customFormat="1" ht="19.5">
      <c r="B298" s="31"/>
      <c r="D298" s="144" t="s">
        <v>156</v>
      </c>
      <c r="F298" s="145" t="s">
        <v>719</v>
      </c>
      <c r="I298" s="146"/>
      <c r="L298" s="31"/>
      <c r="M298" s="147"/>
      <c r="T298" s="55"/>
      <c r="AT298" s="16" t="s">
        <v>156</v>
      </c>
      <c r="AU298" s="16" t="s">
        <v>88</v>
      </c>
    </row>
    <row r="299" spans="2:65" s="12" customFormat="1" ht="11.25">
      <c r="B299" s="148"/>
      <c r="D299" s="144" t="s">
        <v>158</v>
      </c>
      <c r="E299" s="149" t="s">
        <v>1</v>
      </c>
      <c r="F299" s="150" t="s">
        <v>88</v>
      </c>
      <c r="H299" s="151">
        <v>2</v>
      </c>
      <c r="I299" s="152"/>
      <c r="L299" s="148"/>
      <c r="M299" s="153"/>
      <c r="T299" s="154"/>
      <c r="AT299" s="149" t="s">
        <v>158</v>
      </c>
      <c r="AU299" s="149" t="s">
        <v>88</v>
      </c>
      <c r="AV299" s="12" t="s">
        <v>88</v>
      </c>
      <c r="AW299" s="12" t="s">
        <v>34</v>
      </c>
      <c r="AX299" s="12" t="s">
        <v>78</v>
      </c>
      <c r="AY299" s="149" t="s">
        <v>147</v>
      </c>
    </row>
    <row r="300" spans="2:65" s="13" customFormat="1" ht="11.25">
      <c r="B300" s="155"/>
      <c r="D300" s="144" t="s">
        <v>158</v>
      </c>
      <c r="E300" s="156" t="s">
        <v>1</v>
      </c>
      <c r="F300" s="157" t="s">
        <v>160</v>
      </c>
      <c r="H300" s="158">
        <v>2</v>
      </c>
      <c r="I300" s="159"/>
      <c r="L300" s="155"/>
      <c r="M300" s="160"/>
      <c r="T300" s="161"/>
      <c r="AT300" s="156" t="s">
        <v>158</v>
      </c>
      <c r="AU300" s="156" t="s">
        <v>88</v>
      </c>
      <c r="AV300" s="13" t="s">
        <v>154</v>
      </c>
      <c r="AW300" s="13" t="s">
        <v>34</v>
      </c>
      <c r="AX300" s="13" t="s">
        <v>86</v>
      </c>
      <c r="AY300" s="156" t="s">
        <v>147</v>
      </c>
    </row>
    <row r="301" spans="2:65" s="1" customFormat="1" ht="24.2" customHeight="1">
      <c r="B301" s="31"/>
      <c r="C301" s="131" t="s">
        <v>721</v>
      </c>
      <c r="D301" s="131" t="s">
        <v>149</v>
      </c>
      <c r="E301" s="132" t="s">
        <v>722</v>
      </c>
      <c r="F301" s="133" t="s">
        <v>723</v>
      </c>
      <c r="G301" s="134" t="s">
        <v>169</v>
      </c>
      <c r="H301" s="135">
        <v>6</v>
      </c>
      <c r="I301" s="136"/>
      <c r="J301" s="137">
        <f>ROUND(I301*H301,2)</f>
        <v>0</v>
      </c>
      <c r="K301" s="133" t="s">
        <v>153</v>
      </c>
      <c r="L301" s="31"/>
      <c r="M301" s="138" t="s">
        <v>1</v>
      </c>
      <c r="N301" s="139" t="s">
        <v>43</v>
      </c>
      <c r="P301" s="140">
        <f>O301*H301</f>
        <v>0</v>
      </c>
      <c r="Q301" s="140">
        <v>5.4200000000000003E-3</v>
      </c>
      <c r="R301" s="140">
        <f>Q301*H301</f>
        <v>3.252E-2</v>
      </c>
      <c r="S301" s="140">
        <v>0</v>
      </c>
      <c r="T301" s="141">
        <f>S301*H301</f>
        <v>0</v>
      </c>
      <c r="AR301" s="142" t="s">
        <v>154</v>
      </c>
      <c r="AT301" s="142" t="s">
        <v>149</v>
      </c>
      <c r="AU301" s="142" t="s">
        <v>88</v>
      </c>
      <c r="AY301" s="16" t="s">
        <v>147</v>
      </c>
      <c r="BE301" s="143">
        <f>IF(N301="základní",J301,0)</f>
        <v>0</v>
      </c>
      <c r="BF301" s="143">
        <f>IF(N301="snížená",J301,0)</f>
        <v>0</v>
      </c>
      <c r="BG301" s="143">
        <f>IF(N301="zákl. přenesená",J301,0)</f>
        <v>0</v>
      </c>
      <c r="BH301" s="143">
        <f>IF(N301="sníž. přenesená",J301,0)</f>
        <v>0</v>
      </c>
      <c r="BI301" s="143">
        <f>IF(N301="nulová",J301,0)</f>
        <v>0</v>
      </c>
      <c r="BJ301" s="16" t="s">
        <v>86</v>
      </c>
      <c r="BK301" s="143">
        <f>ROUND(I301*H301,2)</f>
        <v>0</v>
      </c>
      <c r="BL301" s="16" t="s">
        <v>154</v>
      </c>
      <c r="BM301" s="142" t="s">
        <v>724</v>
      </c>
    </row>
    <row r="302" spans="2:65" s="1" customFormat="1" ht="29.25">
      <c r="B302" s="31"/>
      <c r="D302" s="144" t="s">
        <v>156</v>
      </c>
      <c r="F302" s="145" t="s">
        <v>725</v>
      </c>
      <c r="I302" s="146"/>
      <c r="L302" s="31"/>
      <c r="M302" s="147"/>
      <c r="T302" s="55"/>
      <c r="AT302" s="16" t="s">
        <v>156</v>
      </c>
      <c r="AU302" s="16" t="s">
        <v>88</v>
      </c>
    </row>
    <row r="303" spans="2:65" s="12" customFormat="1" ht="11.25">
      <c r="B303" s="148"/>
      <c r="D303" s="144" t="s">
        <v>158</v>
      </c>
      <c r="E303" s="149" t="s">
        <v>1</v>
      </c>
      <c r="F303" s="150" t="s">
        <v>679</v>
      </c>
      <c r="H303" s="151">
        <v>4</v>
      </c>
      <c r="I303" s="152"/>
      <c r="L303" s="148"/>
      <c r="M303" s="153"/>
      <c r="T303" s="154"/>
      <c r="AT303" s="149" t="s">
        <v>158</v>
      </c>
      <c r="AU303" s="149" t="s">
        <v>88</v>
      </c>
      <c r="AV303" s="12" t="s">
        <v>88</v>
      </c>
      <c r="AW303" s="12" t="s">
        <v>34</v>
      </c>
      <c r="AX303" s="12" t="s">
        <v>78</v>
      </c>
      <c r="AY303" s="149" t="s">
        <v>147</v>
      </c>
    </row>
    <row r="304" spans="2:65" s="12" customFormat="1" ht="11.25">
      <c r="B304" s="148"/>
      <c r="D304" s="144" t="s">
        <v>158</v>
      </c>
      <c r="E304" s="149" t="s">
        <v>1</v>
      </c>
      <c r="F304" s="150" t="s">
        <v>726</v>
      </c>
      <c r="H304" s="151">
        <v>2</v>
      </c>
      <c r="I304" s="152"/>
      <c r="L304" s="148"/>
      <c r="M304" s="153"/>
      <c r="T304" s="154"/>
      <c r="AT304" s="149" t="s">
        <v>158</v>
      </c>
      <c r="AU304" s="149" t="s">
        <v>88</v>
      </c>
      <c r="AV304" s="12" t="s">
        <v>88</v>
      </c>
      <c r="AW304" s="12" t="s">
        <v>34</v>
      </c>
      <c r="AX304" s="12" t="s">
        <v>78</v>
      </c>
      <c r="AY304" s="149" t="s">
        <v>147</v>
      </c>
    </row>
    <row r="305" spans="2:65" s="13" customFormat="1" ht="11.25">
      <c r="B305" s="155"/>
      <c r="D305" s="144" t="s">
        <v>158</v>
      </c>
      <c r="E305" s="156" t="s">
        <v>1</v>
      </c>
      <c r="F305" s="157" t="s">
        <v>160</v>
      </c>
      <c r="H305" s="158">
        <v>6</v>
      </c>
      <c r="I305" s="159"/>
      <c r="L305" s="155"/>
      <c r="M305" s="160"/>
      <c r="T305" s="161"/>
      <c r="AT305" s="156" t="s">
        <v>158</v>
      </c>
      <c r="AU305" s="156" t="s">
        <v>88</v>
      </c>
      <c r="AV305" s="13" t="s">
        <v>154</v>
      </c>
      <c r="AW305" s="13" t="s">
        <v>34</v>
      </c>
      <c r="AX305" s="13" t="s">
        <v>86</v>
      </c>
      <c r="AY305" s="156" t="s">
        <v>147</v>
      </c>
    </row>
    <row r="306" spans="2:65" s="1" customFormat="1" ht="16.5" customHeight="1">
      <c r="B306" s="31"/>
      <c r="C306" s="171" t="s">
        <v>727</v>
      </c>
      <c r="D306" s="171" t="s">
        <v>444</v>
      </c>
      <c r="E306" s="172" t="s">
        <v>728</v>
      </c>
      <c r="F306" s="173" t="s">
        <v>729</v>
      </c>
      <c r="G306" s="174" t="s">
        <v>169</v>
      </c>
      <c r="H306" s="175">
        <v>4</v>
      </c>
      <c r="I306" s="176"/>
      <c r="J306" s="177">
        <f>ROUND(I306*H306,2)</f>
        <v>0</v>
      </c>
      <c r="K306" s="173" t="s">
        <v>1</v>
      </c>
      <c r="L306" s="178"/>
      <c r="M306" s="179" t="s">
        <v>1</v>
      </c>
      <c r="N306" s="180" t="s">
        <v>43</v>
      </c>
      <c r="P306" s="140">
        <f>O306*H306</f>
        <v>0</v>
      </c>
      <c r="Q306" s="140">
        <v>2.9000000000000001E-2</v>
      </c>
      <c r="R306" s="140">
        <f>Q306*H306</f>
        <v>0.11600000000000001</v>
      </c>
      <c r="S306" s="140">
        <v>0</v>
      </c>
      <c r="T306" s="141">
        <f>S306*H306</f>
        <v>0</v>
      </c>
      <c r="AR306" s="142" t="s">
        <v>197</v>
      </c>
      <c r="AT306" s="142" t="s">
        <v>444</v>
      </c>
      <c r="AU306" s="142" t="s">
        <v>88</v>
      </c>
      <c r="AY306" s="16" t="s">
        <v>147</v>
      </c>
      <c r="BE306" s="143">
        <f>IF(N306="základní",J306,0)</f>
        <v>0</v>
      </c>
      <c r="BF306" s="143">
        <f>IF(N306="snížená",J306,0)</f>
        <v>0</v>
      </c>
      <c r="BG306" s="143">
        <f>IF(N306="zákl. přenesená",J306,0)</f>
        <v>0</v>
      </c>
      <c r="BH306" s="143">
        <f>IF(N306="sníž. přenesená",J306,0)</f>
        <v>0</v>
      </c>
      <c r="BI306" s="143">
        <f>IF(N306="nulová",J306,0)</f>
        <v>0</v>
      </c>
      <c r="BJ306" s="16" t="s">
        <v>86</v>
      </c>
      <c r="BK306" s="143">
        <f>ROUND(I306*H306,2)</f>
        <v>0</v>
      </c>
      <c r="BL306" s="16" t="s">
        <v>154</v>
      </c>
      <c r="BM306" s="142" t="s">
        <v>730</v>
      </c>
    </row>
    <row r="307" spans="2:65" s="1" customFormat="1" ht="11.25">
      <c r="B307" s="31"/>
      <c r="D307" s="144" t="s">
        <v>156</v>
      </c>
      <c r="F307" s="145" t="s">
        <v>729</v>
      </c>
      <c r="I307" s="146"/>
      <c r="L307" s="31"/>
      <c r="M307" s="147"/>
      <c r="T307" s="55"/>
      <c r="AT307" s="16" t="s">
        <v>156</v>
      </c>
      <c r="AU307" s="16" t="s">
        <v>88</v>
      </c>
    </row>
    <row r="308" spans="2:65" s="12" customFormat="1" ht="11.25">
      <c r="B308" s="148"/>
      <c r="D308" s="144" t="s">
        <v>158</v>
      </c>
      <c r="E308" s="149" t="s">
        <v>1</v>
      </c>
      <c r="F308" s="150" t="s">
        <v>684</v>
      </c>
      <c r="H308" s="151">
        <v>4</v>
      </c>
      <c r="I308" s="152"/>
      <c r="L308" s="148"/>
      <c r="M308" s="153"/>
      <c r="T308" s="154"/>
      <c r="AT308" s="149" t="s">
        <v>158</v>
      </c>
      <c r="AU308" s="149" t="s">
        <v>88</v>
      </c>
      <c r="AV308" s="12" t="s">
        <v>88</v>
      </c>
      <c r="AW308" s="12" t="s">
        <v>34</v>
      </c>
      <c r="AX308" s="12" t="s">
        <v>78</v>
      </c>
      <c r="AY308" s="149" t="s">
        <v>147</v>
      </c>
    </row>
    <row r="309" spans="2:65" s="13" customFormat="1" ht="11.25">
      <c r="B309" s="155"/>
      <c r="D309" s="144" t="s">
        <v>158</v>
      </c>
      <c r="E309" s="156" t="s">
        <v>1</v>
      </c>
      <c r="F309" s="157" t="s">
        <v>160</v>
      </c>
      <c r="H309" s="158">
        <v>4</v>
      </c>
      <c r="I309" s="159"/>
      <c r="L309" s="155"/>
      <c r="M309" s="160"/>
      <c r="T309" s="161"/>
      <c r="AT309" s="156" t="s">
        <v>158</v>
      </c>
      <c r="AU309" s="156" t="s">
        <v>88</v>
      </c>
      <c r="AV309" s="13" t="s">
        <v>154</v>
      </c>
      <c r="AW309" s="13" t="s">
        <v>34</v>
      </c>
      <c r="AX309" s="13" t="s">
        <v>86</v>
      </c>
      <c r="AY309" s="156" t="s">
        <v>147</v>
      </c>
    </row>
    <row r="310" spans="2:65" s="1" customFormat="1" ht="24.2" customHeight="1">
      <c r="B310" s="31"/>
      <c r="C310" s="171" t="s">
        <v>731</v>
      </c>
      <c r="D310" s="171" t="s">
        <v>444</v>
      </c>
      <c r="E310" s="172" t="s">
        <v>732</v>
      </c>
      <c r="F310" s="173" t="s">
        <v>733</v>
      </c>
      <c r="G310" s="174" t="s">
        <v>169</v>
      </c>
      <c r="H310" s="175">
        <v>2</v>
      </c>
      <c r="I310" s="176"/>
      <c r="J310" s="177">
        <f>ROUND(I310*H310,2)</f>
        <v>0</v>
      </c>
      <c r="K310" s="173" t="s">
        <v>153</v>
      </c>
      <c r="L310" s="178"/>
      <c r="M310" s="179" t="s">
        <v>1</v>
      </c>
      <c r="N310" s="180" t="s">
        <v>43</v>
      </c>
      <c r="P310" s="140">
        <f>O310*H310</f>
        <v>0</v>
      </c>
      <c r="Q310" s="140">
        <v>2.46E-2</v>
      </c>
      <c r="R310" s="140">
        <f>Q310*H310</f>
        <v>4.9200000000000001E-2</v>
      </c>
      <c r="S310" s="140">
        <v>0</v>
      </c>
      <c r="T310" s="141">
        <f>S310*H310</f>
        <v>0</v>
      </c>
      <c r="AR310" s="142" t="s">
        <v>197</v>
      </c>
      <c r="AT310" s="142" t="s">
        <v>444</v>
      </c>
      <c r="AU310" s="142" t="s">
        <v>88</v>
      </c>
      <c r="AY310" s="16" t="s">
        <v>147</v>
      </c>
      <c r="BE310" s="143">
        <f>IF(N310="základní",J310,0)</f>
        <v>0</v>
      </c>
      <c r="BF310" s="143">
        <f>IF(N310="snížená",J310,0)</f>
        <v>0</v>
      </c>
      <c r="BG310" s="143">
        <f>IF(N310="zákl. přenesená",J310,0)</f>
        <v>0</v>
      </c>
      <c r="BH310" s="143">
        <f>IF(N310="sníž. přenesená",J310,0)</f>
        <v>0</v>
      </c>
      <c r="BI310" s="143">
        <f>IF(N310="nulová",J310,0)</f>
        <v>0</v>
      </c>
      <c r="BJ310" s="16" t="s">
        <v>86</v>
      </c>
      <c r="BK310" s="143">
        <f>ROUND(I310*H310,2)</f>
        <v>0</v>
      </c>
      <c r="BL310" s="16" t="s">
        <v>154</v>
      </c>
      <c r="BM310" s="142" t="s">
        <v>734</v>
      </c>
    </row>
    <row r="311" spans="2:65" s="1" customFormat="1" ht="19.5">
      <c r="B311" s="31"/>
      <c r="D311" s="144" t="s">
        <v>156</v>
      </c>
      <c r="F311" s="145" t="s">
        <v>733</v>
      </c>
      <c r="I311" s="146"/>
      <c r="L311" s="31"/>
      <c r="M311" s="147"/>
      <c r="T311" s="55"/>
      <c r="AT311" s="16" t="s">
        <v>156</v>
      </c>
      <c r="AU311" s="16" t="s">
        <v>88</v>
      </c>
    </row>
    <row r="312" spans="2:65" s="12" customFormat="1" ht="11.25">
      <c r="B312" s="148"/>
      <c r="D312" s="144" t="s">
        <v>158</v>
      </c>
      <c r="E312" s="149" t="s">
        <v>1</v>
      </c>
      <c r="F312" s="150" t="s">
        <v>88</v>
      </c>
      <c r="H312" s="151">
        <v>2</v>
      </c>
      <c r="I312" s="152"/>
      <c r="L312" s="148"/>
      <c r="M312" s="153"/>
      <c r="T312" s="154"/>
      <c r="AT312" s="149" t="s">
        <v>158</v>
      </c>
      <c r="AU312" s="149" t="s">
        <v>88</v>
      </c>
      <c r="AV312" s="12" t="s">
        <v>88</v>
      </c>
      <c r="AW312" s="12" t="s">
        <v>34</v>
      </c>
      <c r="AX312" s="12" t="s">
        <v>78</v>
      </c>
      <c r="AY312" s="149" t="s">
        <v>147</v>
      </c>
    </row>
    <row r="313" spans="2:65" s="13" customFormat="1" ht="11.25">
      <c r="B313" s="155"/>
      <c r="D313" s="144" t="s">
        <v>158</v>
      </c>
      <c r="E313" s="156" t="s">
        <v>1</v>
      </c>
      <c r="F313" s="157" t="s">
        <v>160</v>
      </c>
      <c r="H313" s="158">
        <v>2</v>
      </c>
      <c r="I313" s="159"/>
      <c r="L313" s="155"/>
      <c r="M313" s="160"/>
      <c r="T313" s="161"/>
      <c r="AT313" s="156" t="s">
        <v>158</v>
      </c>
      <c r="AU313" s="156" t="s">
        <v>88</v>
      </c>
      <c r="AV313" s="13" t="s">
        <v>154</v>
      </c>
      <c r="AW313" s="13" t="s">
        <v>34</v>
      </c>
      <c r="AX313" s="13" t="s">
        <v>86</v>
      </c>
      <c r="AY313" s="156" t="s">
        <v>147</v>
      </c>
    </row>
    <row r="314" spans="2:65" s="1" customFormat="1" ht="33" customHeight="1">
      <c r="B314" s="31"/>
      <c r="C314" s="131" t="s">
        <v>735</v>
      </c>
      <c r="D314" s="131" t="s">
        <v>149</v>
      </c>
      <c r="E314" s="132" t="s">
        <v>736</v>
      </c>
      <c r="F314" s="133" t="s">
        <v>737</v>
      </c>
      <c r="G314" s="134" t="s">
        <v>169</v>
      </c>
      <c r="H314" s="135">
        <v>6</v>
      </c>
      <c r="I314" s="136"/>
      <c r="J314" s="137">
        <f>ROUND(I314*H314,2)</f>
        <v>0</v>
      </c>
      <c r="K314" s="133" t="s">
        <v>153</v>
      </c>
      <c r="L314" s="31"/>
      <c r="M314" s="138" t="s">
        <v>1</v>
      </c>
      <c r="N314" s="139" t="s">
        <v>43</v>
      </c>
      <c r="P314" s="140">
        <f>O314*H314</f>
        <v>0</v>
      </c>
      <c r="Q314" s="140">
        <v>0</v>
      </c>
      <c r="R314" s="140">
        <f>Q314*H314</f>
        <v>0</v>
      </c>
      <c r="S314" s="140">
        <v>0</v>
      </c>
      <c r="T314" s="141">
        <f>S314*H314</f>
        <v>0</v>
      </c>
      <c r="AR314" s="142" t="s">
        <v>154</v>
      </c>
      <c r="AT314" s="142" t="s">
        <v>149</v>
      </c>
      <c r="AU314" s="142" t="s">
        <v>88</v>
      </c>
      <c r="AY314" s="16" t="s">
        <v>147</v>
      </c>
      <c r="BE314" s="143">
        <f>IF(N314="základní",J314,0)</f>
        <v>0</v>
      </c>
      <c r="BF314" s="143">
        <f>IF(N314="snížená",J314,0)</f>
        <v>0</v>
      </c>
      <c r="BG314" s="143">
        <f>IF(N314="zákl. přenesená",J314,0)</f>
        <v>0</v>
      </c>
      <c r="BH314" s="143">
        <f>IF(N314="sníž. přenesená",J314,0)</f>
        <v>0</v>
      </c>
      <c r="BI314" s="143">
        <f>IF(N314="nulová",J314,0)</f>
        <v>0</v>
      </c>
      <c r="BJ314" s="16" t="s">
        <v>86</v>
      </c>
      <c r="BK314" s="143">
        <f>ROUND(I314*H314,2)</f>
        <v>0</v>
      </c>
      <c r="BL314" s="16" t="s">
        <v>154</v>
      </c>
      <c r="BM314" s="142" t="s">
        <v>738</v>
      </c>
    </row>
    <row r="315" spans="2:65" s="1" customFormat="1" ht="29.25">
      <c r="B315" s="31"/>
      <c r="D315" s="144" t="s">
        <v>156</v>
      </c>
      <c r="F315" s="145" t="s">
        <v>739</v>
      </c>
      <c r="I315" s="146"/>
      <c r="L315" s="31"/>
      <c r="M315" s="147"/>
      <c r="T315" s="55"/>
      <c r="AT315" s="16" t="s">
        <v>156</v>
      </c>
      <c r="AU315" s="16" t="s">
        <v>88</v>
      </c>
    </row>
    <row r="316" spans="2:65" s="12" customFormat="1" ht="11.25">
      <c r="B316" s="148"/>
      <c r="D316" s="144" t="s">
        <v>158</v>
      </c>
      <c r="E316" s="149" t="s">
        <v>1</v>
      </c>
      <c r="F316" s="150" t="s">
        <v>184</v>
      </c>
      <c r="H316" s="151">
        <v>6</v>
      </c>
      <c r="I316" s="152"/>
      <c r="L316" s="148"/>
      <c r="M316" s="153"/>
      <c r="T316" s="154"/>
      <c r="AT316" s="149" t="s">
        <v>158</v>
      </c>
      <c r="AU316" s="149" t="s">
        <v>88</v>
      </c>
      <c r="AV316" s="12" t="s">
        <v>88</v>
      </c>
      <c r="AW316" s="12" t="s">
        <v>34</v>
      </c>
      <c r="AX316" s="12" t="s">
        <v>78</v>
      </c>
      <c r="AY316" s="149" t="s">
        <v>147</v>
      </c>
    </row>
    <row r="317" spans="2:65" s="13" customFormat="1" ht="11.25">
      <c r="B317" s="155"/>
      <c r="D317" s="144" t="s">
        <v>158</v>
      </c>
      <c r="E317" s="156" t="s">
        <v>1</v>
      </c>
      <c r="F317" s="157" t="s">
        <v>160</v>
      </c>
      <c r="H317" s="158">
        <v>6</v>
      </c>
      <c r="I317" s="159"/>
      <c r="L317" s="155"/>
      <c r="M317" s="160"/>
      <c r="T317" s="161"/>
      <c r="AT317" s="156" t="s">
        <v>158</v>
      </c>
      <c r="AU317" s="156" t="s">
        <v>88</v>
      </c>
      <c r="AV317" s="13" t="s">
        <v>154</v>
      </c>
      <c r="AW317" s="13" t="s">
        <v>34</v>
      </c>
      <c r="AX317" s="13" t="s">
        <v>86</v>
      </c>
      <c r="AY317" s="156" t="s">
        <v>147</v>
      </c>
    </row>
    <row r="318" spans="2:65" s="1" customFormat="1" ht="24.2" customHeight="1">
      <c r="B318" s="31"/>
      <c r="C318" s="131" t="s">
        <v>740</v>
      </c>
      <c r="D318" s="131" t="s">
        <v>149</v>
      </c>
      <c r="E318" s="132" t="s">
        <v>741</v>
      </c>
      <c r="F318" s="133" t="s">
        <v>742</v>
      </c>
      <c r="G318" s="134" t="s">
        <v>169</v>
      </c>
      <c r="H318" s="135">
        <v>2</v>
      </c>
      <c r="I318" s="136"/>
      <c r="J318" s="137">
        <f>ROUND(I318*H318,2)</f>
        <v>0</v>
      </c>
      <c r="K318" s="133" t="s">
        <v>153</v>
      </c>
      <c r="L318" s="31"/>
      <c r="M318" s="138" t="s">
        <v>1</v>
      </c>
      <c r="N318" s="139" t="s">
        <v>43</v>
      </c>
      <c r="P318" s="140">
        <f>O318*H318</f>
        <v>0</v>
      </c>
      <c r="Q318" s="140">
        <v>7.9600000000000001E-3</v>
      </c>
      <c r="R318" s="140">
        <f>Q318*H318</f>
        <v>1.592E-2</v>
      </c>
      <c r="S318" s="140">
        <v>0</v>
      </c>
      <c r="T318" s="141">
        <f>S318*H318</f>
        <v>0</v>
      </c>
      <c r="AR318" s="142" t="s">
        <v>154</v>
      </c>
      <c r="AT318" s="142" t="s">
        <v>149</v>
      </c>
      <c r="AU318" s="142" t="s">
        <v>88</v>
      </c>
      <c r="AY318" s="16" t="s">
        <v>147</v>
      </c>
      <c r="BE318" s="143">
        <f>IF(N318="základní",J318,0)</f>
        <v>0</v>
      </c>
      <c r="BF318" s="143">
        <f>IF(N318="snížená",J318,0)</f>
        <v>0</v>
      </c>
      <c r="BG318" s="143">
        <f>IF(N318="zákl. přenesená",J318,0)</f>
        <v>0</v>
      </c>
      <c r="BH318" s="143">
        <f>IF(N318="sníž. přenesená",J318,0)</f>
        <v>0</v>
      </c>
      <c r="BI318" s="143">
        <f>IF(N318="nulová",J318,0)</f>
        <v>0</v>
      </c>
      <c r="BJ318" s="16" t="s">
        <v>86</v>
      </c>
      <c r="BK318" s="143">
        <f>ROUND(I318*H318,2)</f>
        <v>0</v>
      </c>
      <c r="BL318" s="16" t="s">
        <v>154</v>
      </c>
      <c r="BM318" s="142" t="s">
        <v>743</v>
      </c>
    </row>
    <row r="319" spans="2:65" s="1" customFormat="1" ht="29.25">
      <c r="B319" s="31"/>
      <c r="D319" s="144" t="s">
        <v>156</v>
      </c>
      <c r="F319" s="145" t="s">
        <v>744</v>
      </c>
      <c r="I319" s="146"/>
      <c r="L319" s="31"/>
      <c r="M319" s="147"/>
      <c r="T319" s="55"/>
      <c r="AT319" s="16" t="s">
        <v>156</v>
      </c>
      <c r="AU319" s="16" t="s">
        <v>88</v>
      </c>
    </row>
    <row r="320" spans="2:65" s="12" customFormat="1" ht="11.25">
      <c r="B320" s="148"/>
      <c r="D320" s="144" t="s">
        <v>158</v>
      </c>
      <c r="E320" s="149" t="s">
        <v>1</v>
      </c>
      <c r="F320" s="150" t="s">
        <v>668</v>
      </c>
      <c r="H320" s="151">
        <v>2</v>
      </c>
      <c r="I320" s="152"/>
      <c r="L320" s="148"/>
      <c r="M320" s="153"/>
      <c r="T320" s="154"/>
      <c r="AT320" s="149" t="s">
        <v>158</v>
      </c>
      <c r="AU320" s="149" t="s">
        <v>88</v>
      </c>
      <c r="AV320" s="12" t="s">
        <v>88</v>
      </c>
      <c r="AW320" s="12" t="s">
        <v>34</v>
      </c>
      <c r="AX320" s="12" t="s">
        <v>78</v>
      </c>
      <c r="AY320" s="149" t="s">
        <v>147</v>
      </c>
    </row>
    <row r="321" spans="2:65" s="13" customFormat="1" ht="11.25">
      <c r="B321" s="155"/>
      <c r="D321" s="144" t="s">
        <v>158</v>
      </c>
      <c r="E321" s="156" t="s">
        <v>1</v>
      </c>
      <c r="F321" s="157" t="s">
        <v>160</v>
      </c>
      <c r="H321" s="158">
        <v>2</v>
      </c>
      <c r="I321" s="159"/>
      <c r="L321" s="155"/>
      <c r="M321" s="160"/>
      <c r="T321" s="161"/>
      <c r="AT321" s="156" t="s">
        <v>158</v>
      </c>
      <c r="AU321" s="156" t="s">
        <v>88</v>
      </c>
      <c r="AV321" s="13" t="s">
        <v>154</v>
      </c>
      <c r="AW321" s="13" t="s">
        <v>34</v>
      </c>
      <c r="AX321" s="13" t="s">
        <v>86</v>
      </c>
      <c r="AY321" s="156" t="s">
        <v>147</v>
      </c>
    </row>
    <row r="322" spans="2:65" s="1" customFormat="1" ht="33" customHeight="1">
      <c r="B322" s="31"/>
      <c r="C322" s="171" t="s">
        <v>745</v>
      </c>
      <c r="D322" s="171" t="s">
        <v>444</v>
      </c>
      <c r="E322" s="172" t="s">
        <v>746</v>
      </c>
      <c r="F322" s="173" t="s">
        <v>747</v>
      </c>
      <c r="G322" s="174" t="s">
        <v>169</v>
      </c>
      <c r="H322" s="175">
        <v>2</v>
      </c>
      <c r="I322" s="176"/>
      <c r="J322" s="177">
        <f>ROUND(I322*H322,2)</f>
        <v>0</v>
      </c>
      <c r="K322" s="173" t="s">
        <v>153</v>
      </c>
      <c r="L322" s="178"/>
      <c r="M322" s="179" t="s">
        <v>1</v>
      </c>
      <c r="N322" s="180" t="s">
        <v>43</v>
      </c>
      <c r="P322" s="140">
        <f>O322*H322</f>
        <v>0</v>
      </c>
      <c r="Q322" s="140">
        <v>0.106</v>
      </c>
      <c r="R322" s="140">
        <f>Q322*H322</f>
        <v>0.21199999999999999</v>
      </c>
      <c r="S322" s="140">
        <v>0</v>
      </c>
      <c r="T322" s="141">
        <f>S322*H322</f>
        <v>0</v>
      </c>
      <c r="AR322" s="142" t="s">
        <v>197</v>
      </c>
      <c r="AT322" s="142" t="s">
        <v>444</v>
      </c>
      <c r="AU322" s="142" t="s">
        <v>88</v>
      </c>
      <c r="AY322" s="16" t="s">
        <v>147</v>
      </c>
      <c r="BE322" s="143">
        <f>IF(N322="základní",J322,0)</f>
        <v>0</v>
      </c>
      <c r="BF322" s="143">
        <f>IF(N322="snížená",J322,0)</f>
        <v>0</v>
      </c>
      <c r="BG322" s="143">
        <f>IF(N322="zákl. přenesená",J322,0)</f>
        <v>0</v>
      </c>
      <c r="BH322" s="143">
        <f>IF(N322="sníž. přenesená",J322,0)</f>
        <v>0</v>
      </c>
      <c r="BI322" s="143">
        <f>IF(N322="nulová",J322,0)</f>
        <v>0</v>
      </c>
      <c r="BJ322" s="16" t="s">
        <v>86</v>
      </c>
      <c r="BK322" s="143">
        <f>ROUND(I322*H322,2)</f>
        <v>0</v>
      </c>
      <c r="BL322" s="16" t="s">
        <v>154</v>
      </c>
      <c r="BM322" s="142" t="s">
        <v>748</v>
      </c>
    </row>
    <row r="323" spans="2:65" s="1" customFormat="1" ht="19.5">
      <c r="B323" s="31"/>
      <c r="D323" s="144" t="s">
        <v>156</v>
      </c>
      <c r="F323" s="145" t="s">
        <v>747</v>
      </c>
      <c r="I323" s="146"/>
      <c r="L323" s="31"/>
      <c r="M323" s="147"/>
      <c r="T323" s="55"/>
      <c r="AT323" s="16" t="s">
        <v>156</v>
      </c>
      <c r="AU323" s="16" t="s">
        <v>88</v>
      </c>
    </row>
    <row r="324" spans="2:65" s="12" customFormat="1" ht="11.25">
      <c r="B324" s="148"/>
      <c r="D324" s="144" t="s">
        <v>158</v>
      </c>
      <c r="E324" s="149" t="s">
        <v>1</v>
      </c>
      <c r="F324" s="150" t="s">
        <v>88</v>
      </c>
      <c r="H324" s="151">
        <v>2</v>
      </c>
      <c r="I324" s="152"/>
      <c r="L324" s="148"/>
      <c r="M324" s="153"/>
      <c r="T324" s="154"/>
      <c r="AT324" s="149" t="s">
        <v>158</v>
      </c>
      <c r="AU324" s="149" t="s">
        <v>88</v>
      </c>
      <c r="AV324" s="12" t="s">
        <v>88</v>
      </c>
      <c r="AW324" s="12" t="s">
        <v>34</v>
      </c>
      <c r="AX324" s="12" t="s">
        <v>78</v>
      </c>
      <c r="AY324" s="149" t="s">
        <v>147</v>
      </c>
    </row>
    <row r="325" spans="2:65" s="13" customFormat="1" ht="11.25">
      <c r="B325" s="155"/>
      <c r="D325" s="144" t="s">
        <v>158</v>
      </c>
      <c r="E325" s="156" t="s">
        <v>1</v>
      </c>
      <c r="F325" s="157" t="s">
        <v>160</v>
      </c>
      <c r="H325" s="158">
        <v>2</v>
      </c>
      <c r="I325" s="159"/>
      <c r="L325" s="155"/>
      <c r="M325" s="160"/>
      <c r="T325" s="161"/>
      <c r="AT325" s="156" t="s">
        <v>158</v>
      </c>
      <c r="AU325" s="156" t="s">
        <v>88</v>
      </c>
      <c r="AV325" s="13" t="s">
        <v>154</v>
      </c>
      <c r="AW325" s="13" t="s">
        <v>34</v>
      </c>
      <c r="AX325" s="13" t="s">
        <v>86</v>
      </c>
      <c r="AY325" s="156" t="s">
        <v>147</v>
      </c>
    </row>
    <row r="326" spans="2:65" s="1" customFormat="1" ht="24.2" customHeight="1">
      <c r="B326" s="31"/>
      <c r="C326" s="131" t="s">
        <v>749</v>
      </c>
      <c r="D326" s="131" t="s">
        <v>149</v>
      </c>
      <c r="E326" s="132" t="s">
        <v>750</v>
      </c>
      <c r="F326" s="133" t="s">
        <v>751</v>
      </c>
      <c r="G326" s="134" t="s">
        <v>169</v>
      </c>
      <c r="H326" s="135">
        <v>2</v>
      </c>
      <c r="I326" s="136"/>
      <c r="J326" s="137">
        <f>ROUND(I326*H326,2)</f>
        <v>0</v>
      </c>
      <c r="K326" s="133" t="s">
        <v>153</v>
      </c>
      <c r="L326" s="31"/>
      <c r="M326" s="138" t="s">
        <v>1</v>
      </c>
      <c r="N326" s="139" t="s">
        <v>43</v>
      </c>
      <c r="P326" s="140">
        <f>O326*H326</f>
        <v>0</v>
      </c>
      <c r="Q326" s="140">
        <v>0</v>
      </c>
      <c r="R326" s="140">
        <f>Q326*H326</f>
        <v>0</v>
      </c>
      <c r="S326" s="140">
        <v>0</v>
      </c>
      <c r="T326" s="141">
        <f>S326*H326</f>
        <v>0</v>
      </c>
      <c r="AR326" s="142" t="s">
        <v>154</v>
      </c>
      <c r="AT326" s="142" t="s">
        <v>149</v>
      </c>
      <c r="AU326" s="142" t="s">
        <v>88</v>
      </c>
      <c r="AY326" s="16" t="s">
        <v>147</v>
      </c>
      <c r="BE326" s="143">
        <f>IF(N326="základní",J326,0)</f>
        <v>0</v>
      </c>
      <c r="BF326" s="143">
        <f>IF(N326="snížená",J326,0)</f>
        <v>0</v>
      </c>
      <c r="BG326" s="143">
        <f>IF(N326="zákl. přenesená",J326,0)</f>
        <v>0</v>
      </c>
      <c r="BH326" s="143">
        <f>IF(N326="sníž. přenesená",J326,0)</f>
        <v>0</v>
      </c>
      <c r="BI326" s="143">
        <f>IF(N326="nulová",J326,0)</f>
        <v>0</v>
      </c>
      <c r="BJ326" s="16" t="s">
        <v>86</v>
      </c>
      <c r="BK326" s="143">
        <f>ROUND(I326*H326,2)</f>
        <v>0</v>
      </c>
      <c r="BL326" s="16" t="s">
        <v>154</v>
      </c>
      <c r="BM326" s="142" t="s">
        <v>752</v>
      </c>
    </row>
    <row r="327" spans="2:65" s="1" customFormat="1" ht="29.25">
      <c r="B327" s="31"/>
      <c r="D327" s="144" t="s">
        <v>156</v>
      </c>
      <c r="F327" s="145" t="s">
        <v>753</v>
      </c>
      <c r="I327" s="146"/>
      <c r="L327" s="31"/>
      <c r="M327" s="147"/>
      <c r="T327" s="55"/>
      <c r="AT327" s="16" t="s">
        <v>156</v>
      </c>
      <c r="AU327" s="16" t="s">
        <v>88</v>
      </c>
    </row>
    <row r="328" spans="2:65" s="12" customFormat="1" ht="11.25">
      <c r="B328" s="148"/>
      <c r="D328" s="144" t="s">
        <v>158</v>
      </c>
      <c r="E328" s="149" t="s">
        <v>1</v>
      </c>
      <c r="F328" s="150" t="s">
        <v>88</v>
      </c>
      <c r="H328" s="151">
        <v>2</v>
      </c>
      <c r="I328" s="152"/>
      <c r="L328" s="148"/>
      <c r="M328" s="153"/>
      <c r="T328" s="154"/>
      <c r="AT328" s="149" t="s">
        <v>158</v>
      </c>
      <c r="AU328" s="149" t="s">
        <v>88</v>
      </c>
      <c r="AV328" s="12" t="s">
        <v>88</v>
      </c>
      <c r="AW328" s="12" t="s">
        <v>34</v>
      </c>
      <c r="AX328" s="12" t="s">
        <v>78</v>
      </c>
      <c r="AY328" s="149" t="s">
        <v>147</v>
      </c>
    </row>
    <row r="329" spans="2:65" s="13" customFormat="1" ht="11.25">
      <c r="B329" s="155"/>
      <c r="D329" s="144" t="s">
        <v>158</v>
      </c>
      <c r="E329" s="156" t="s">
        <v>1</v>
      </c>
      <c r="F329" s="157" t="s">
        <v>160</v>
      </c>
      <c r="H329" s="158">
        <v>2</v>
      </c>
      <c r="I329" s="159"/>
      <c r="L329" s="155"/>
      <c r="M329" s="160"/>
      <c r="T329" s="161"/>
      <c r="AT329" s="156" t="s">
        <v>158</v>
      </c>
      <c r="AU329" s="156" t="s">
        <v>88</v>
      </c>
      <c r="AV329" s="13" t="s">
        <v>154</v>
      </c>
      <c r="AW329" s="13" t="s">
        <v>34</v>
      </c>
      <c r="AX329" s="13" t="s">
        <v>86</v>
      </c>
      <c r="AY329" s="156" t="s">
        <v>147</v>
      </c>
    </row>
    <row r="330" spans="2:65" s="1" customFormat="1" ht="37.9" customHeight="1">
      <c r="B330" s="31"/>
      <c r="C330" s="131" t="s">
        <v>754</v>
      </c>
      <c r="D330" s="131" t="s">
        <v>149</v>
      </c>
      <c r="E330" s="132" t="s">
        <v>755</v>
      </c>
      <c r="F330" s="133" t="s">
        <v>756</v>
      </c>
      <c r="G330" s="134" t="s">
        <v>335</v>
      </c>
      <c r="H330" s="135">
        <v>177.59</v>
      </c>
      <c r="I330" s="136"/>
      <c r="J330" s="137">
        <f>ROUND(I330*H330,2)</f>
        <v>0</v>
      </c>
      <c r="K330" s="133" t="s">
        <v>153</v>
      </c>
      <c r="L330" s="31"/>
      <c r="M330" s="138" t="s">
        <v>1</v>
      </c>
      <c r="N330" s="139" t="s">
        <v>43</v>
      </c>
      <c r="P330" s="140">
        <f>O330*H330</f>
        <v>0</v>
      </c>
      <c r="Q330" s="140">
        <v>0</v>
      </c>
      <c r="R330" s="140">
        <f>Q330*H330</f>
        <v>0</v>
      </c>
      <c r="S330" s="140">
        <v>0</v>
      </c>
      <c r="T330" s="141">
        <f>S330*H330</f>
        <v>0</v>
      </c>
      <c r="AR330" s="142" t="s">
        <v>154</v>
      </c>
      <c r="AT330" s="142" t="s">
        <v>149</v>
      </c>
      <c r="AU330" s="142" t="s">
        <v>88</v>
      </c>
      <c r="AY330" s="16" t="s">
        <v>147</v>
      </c>
      <c r="BE330" s="143">
        <f>IF(N330="základní",J330,0)</f>
        <v>0</v>
      </c>
      <c r="BF330" s="143">
        <f>IF(N330="snížená",J330,0)</f>
        <v>0</v>
      </c>
      <c r="BG330" s="143">
        <f>IF(N330="zákl. přenesená",J330,0)</f>
        <v>0</v>
      </c>
      <c r="BH330" s="143">
        <f>IF(N330="sníž. přenesená",J330,0)</f>
        <v>0</v>
      </c>
      <c r="BI330" s="143">
        <f>IF(N330="nulová",J330,0)</f>
        <v>0</v>
      </c>
      <c r="BJ330" s="16" t="s">
        <v>86</v>
      </c>
      <c r="BK330" s="143">
        <f>ROUND(I330*H330,2)</f>
        <v>0</v>
      </c>
      <c r="BL330" s="16" t="s">
        <v>154</v>
      </c>
      <c r="BM330" s="142" t="s">
        <v>757</v>
      </c>
    </row>
    <row r="331" spans="2:65" s="1" customFormat="1" ht="29.25">
      <c r="B331" s="31"/>
      <c r="D331" s="144" t="s">
        <v>156</v>
      </c>
      <c r="F331" s="145" t="s">
        <v>758</v>
      </c>
      <c r="I331" s="146"/>
      <c r="L331" s="31"/>
      <c r="M331" s="147"/>
      <c r="T331" s="55"/>
      <c r="AT331" s="16" t="s">
        <v>156</v>
      </c>
      <c r="AU331" s="16" t="s">
        <v>88</v>
      </c>
    </row>
    <row r="332" spans="2:65" s="12" customFormat="1" ht="11.25">
      <c r="B332" s="148"/>
      <c r="D332" s="144" t="s">
        <v>158</v>
      </c>
      <c r="E332" s="149" t="s">
        <v>1</v>
      </c>
      <c r="F332" s="150" t="s">
        <v>759</v>
      </c>
      <c r="H332" s="151">
        <v>162.59</v>
      </c>
      <c r="I332" s="152"/>
      <c r="L332" s="148"/>
      <c r="M332" s="153"/>
      <c r="T332" s="154"/>
      <c r="AT332" s="149" t="s">
        <v>158</v>
      </c>
      <c r="AU332" s="149" t="s">
        <v>88</v>
      </c>
      <c r="AV332" s="12" t="s">
        <v>88</v>
      </c>
      <c r="AW332" s="12" t="s">
        <v>34</v>
      </c>
      <c r="AX332" s="12" t="s">
        <v>78</v>
      </c>
      <c r="AY332" s="149" t="s">
        <v>147</v>
      </c>
    </row>
    <row r="333" spans="2:65" s="12" customFormat="1" ht="11.25">
      <c r="B333" s="148"/>
      <c r="D333" s="144" t="s">
        <v>158</v>
      </c>
      <c r="E333" s="149" t="s">
        <v>1</v>
      </c>
      <c r="F333" s="150" t="s">
        <v>760</v>
      </c>
      <c r="H333" s="151">
        <v>15</v>
      </c>
      <c r="I333" s="152"/>
      <c r="L333" s="148"/>
      <c r="M333" s="153"/>
      <c r="T333" s="154"/>
      <c r="AT333" s="149" t="s">
        <v>158</v>
      </c>
      <c r="AU333" s="149" t="s">
        <v>88</v>
      </c>
      <c r="AV333" s="12" t="s">
        <v>88</v>
      </c>
      <c r="AW333" s="12" t="s">
        <v>34</v>
      </c>
      <c r="AX333" s="12" t="s">
        <v>78</v>
      </c>
      <c r="AY333" s="149" t="s">
        <v>147</v>
      </c>
    </row>
    <row r="334" spans="2:65" s="13" customFormat="1" ht="11.25">
      <c r="B334" s="155"/>
      <c r="D334" s="144" t="s">
        <v>158</v>
      </c>
      <c r="E334" s="156" t="s">
        <v>1</v>
      </c>
      <c r="F334" s="157" t="s">
        <v>160</v>
      </c>
      <c r="H334" s="158">
        <v>177.59</v>
      </c>
      <c r="I334" s="159"/>
      <c r="L334" s="155"/>
      <c r="M334" s="160"/>
      <c r="T334" s="161"/>
      <c r="AT334" s="156" t="s">
        <v>158</v>
      </c>
      <c r="AU334" s="156" t="s">
        <v>88</v>
      </c>
      <c r="AV334" s="13" t="s">
        <v>154</v>
      </c>
      <c r="AW334" s="13" t="s">
        <v>34</v>
      </c>
      <c r="AX334" s="13" t="s">
        <v>86</v>
      </c>
      <c r="AY334" s="156" t="s">
        <v>147</v>
      </c>
    </row>
    <row r="335" spans="2:65" s="1" customFormat="1" ht="24.2" customHeight="1">
      <c r="B335" s="31"/>
      <c r="C335" s="171" t="s">
        <v>761</v>
      </c>
      <c r="D335" s="171" t="s">
        <v>444</v>
      </c>
      <c r="E335" s="172" t="s">
        <v>762</v>
      </c>
      <c r="F335" s="173" t="s">
        <v>763</v>
      </c>
      <c r="G335" s="174" t="s">
        <v>335</v>
      </c>
      <c r="H335" s="175">
        <v>180.25399999999999</v>
      </c>
      <c r="I335" s="176"/>
      <c r="J335" s="177">
        <f>ROUND(I335*H335,2)</f>
        <v>0</v>
      </c>
      <c r="K335" s="173" t="s">
        <v>153</v>
      </c>
      <c r="L335" s="178"/>
      <c r="M335" s="179" t="s">
        <v>1</v>
      </c>
      <c r="N335" s="180" t="s">
        <v>43</v>
      </c>
      <c r="P335" s="140">
        <f>O335*H335</f>
        <v>0</v>
      </c>
      <c r="Q335" s="140">
        <v>1.328E-2</v>
      </c>
      <c r="R335" s="140">
        <f>Q335*H335</f>
        <v>2.3937731200000001</v>
      </c>
      <c r="S335" s="140">
        <v>0</v>
      </c>
      <c r="T335" s="141">
        <f>S335*H335</f>
        <v>0</v>
      </c>
      <c r="AR335" s="142" t="s">
        <v>197</v>
      </c>
      <c r="AT335" s="142" t="s">
        <v>444</v>
      </c>
      <c r="AU335" s="142" t="s">
        <v>88</v>
      </c>
      <c r="AY335" s="16" t="s">
        <v>147</v>
      </c>
      <c r="BE335" s="143">
        <f>IF(N335="základní",J335,0)</f>
        <v>0</v>
      </c>
      <c r="BF335" s="143">
        <f>IF(N335="snížená",J335,0)</f>
        <v>0</v>
      </c>
      <c r="BG335" s="143">
        <f>IF(N335="zákl. přenesená",J335,0)</f>
        <v>0</v>
      </c>
      <c r="BH335" s="143">
        <f>IF(N335="sníž. přenesená",J335,0)</f>
        <v>0</v>
      </c>
      <c r="BI335" s="143">
        <f>IF(N335="nulová",J335,0)</f>
        <v>0</v>
      </c>
      <c r="BJ335" s="16" t="s">
        <v>86</v>
      </c>
      <c r="BK335" s="143">
        <f>ROUND(I335*H335,2)</f>
        <v>0</v>
      </c>
      <c r="BL335" s="16" t="s">
        <v>154</v>
      </c>
      <c r="BM335" s="142" t="s">
        <v>764</v>
      </c>
    </row>
    <row r="336" spans="2:65" s="1" customFormat="1" ht="19.5">
      <c r="B336" s="31"/>
      <c r="D336" s="144" t="s">
        <v>156</v>
      </c>
      <c r="F336" s="145" t="s">
        <v>763</v>
      </c>
      <c r="I336" s="146"/>
      <c r="L336" s="31"/>
      <c r="M336" s="147"/>
      <c r="T336" s="55"/>
      <c r="AT336" s="16" t="s">
        <v>156</v>
      </c>
      <c r="AU336" s="16" t="s">
        <v>88</v>
      </c>
    </row>
    <row r="337" spans="2:65" s="12" customFormat="1" ht="11.25">
      <c r="B337" s="148"/>
      <c r="D337" s="144" t="s">
        <v>158</v>
      </c>
      <c r="E337" s="149" t="s">
        <v>1</v>
      </c>
      <c r="F337" s="150" t="s">
        <v>765</v>
      </c>
      <c r="H337" s="151">
        <v>165.029</v>
      </c>
      <c r="I337" s="152"/>
      <c r="L337" s="148"/>
      <c r="M337" s="153"/>
      <c r="T337" s="154"/>
      <c r="AT337" s="149" t="s">
        <v>158</v>
      </c>
      <c r="AU337" s="149" t="s">
        <v>88</v>
      </c>
      <c r="AV337" s="12" t="s">
        <v>88</v>
      </c>
      <c r="AW337" s="12" t="s">
        <v>34</v>
      </c>
      <c r="AX337" s="12" t="s">
        <v>78</v>
      </c>
      <c r="AY337" s="149" t="s">
        <v>147</v>
      </c>
    </row>
    <row r="338" spans="2:65" s="12" customFormat="1" ht="11.25">
      <c r="B338" s="148"/>
      <c r="D338" s="144" t="s">
        <v>158</v>
      </c>
      <c r="E338" s="149" t="s">
        <v>1</v>
      </c>
      <c r="F338" s="150" t="s">
        <v>766</v>
      </c>
      <c r="H338" s="151">
        <v>15.225</v>
      </c>
      <c r="I338" s="152"/>
      <c r="L338" s="148"/>
      <c r="M338" s="153"/>
      <c r="T338" s="154"/>
      <c r="AT338" s="149" t="s">
        <v>158</v>
      </c>
      <c r="AU338" s="149" t="s">
        <v>88</v>
      </c>
      <c r="AV338" s="12" t="s">
        <v>88</v>
      </c>
      <c r="AW338" s="12" t="s">
        <v>34</v>
      </c>
      <c r="AX338" s="12" t="s">
        <v>78</v>
      </c>
      <c r="AY338" s="149" t="s">
        <v>147</v>
      </c>
    </row>
    <row r="339" spans="2:65" s="13" customFormat="1" ht="11.25">
      <c r="B339" s="155"/>
      <c r="D339" s="144" t="s">
        <v>158</v>
      </c>
      <c r="E339" s="156" t="s">
        <v>1</v>
      </c>
      <c r="F339" s="157" t="s">
        <v>160</v>
      </c>
      <c r="H339" s="158">
        <v>180.25399999999999</v>
      </c>
      <c r="I339" s="159"/>
      <c r="L339" s="155"/>
      <c r="M339" s="160"/>
      <c r="T339" s="161"/>
      <c r="AT339" s="156" t="s">
        <v>158</v>
      </c>
      <c r="AU339" s="156" t="s">
        <v>88</v>
      </c>
      <c r="AV339" s="13" t="s">
        <v>154</v>
      </c>
      <c r="AW339" s="13" t="s">
        <v>34</v>
      </c>
      <c r="AX339" s="13" t="s">
        <v>86</v>
      </c>
      <c r="AY339" s="156" t="s">
        <v>147</v>
      </c>
    </row>
    <row r="340" spans="2:65" s="1" customFormat="1" ht="37.9" customHeight="1">
      <c r="B340" s="31"/>
      <c r="C340" s="131" t="s">
        <v>177</v>
      </c>
      <c r="D340" s="131" t="s">
        <v>149</v>
      </c>
      <c r="E340" s="132" t="s">
        <v>767</v>
      </c>
      <c r="F340" s="133" t="s">
        <v>768</v>
      </c>
      <c r="G340" s="134" t="s">
        <v>335</v>
      </c>
      <c r="H340" s="135">
        <v>68.8</v>
      </c>
      <c r="I340" s="136"/>
      <c r="J340" s="137">
        <f>ROUND(I340*H340,2)</f>
        <v>0</v>
      </c>
      <c r="K340" s="133" t="s">
        <v>153</v>
      </c>
      <c r="L340" s="31"/>
      <c r="M340" s="138" t="s">
        <v>1</v>
      </c>
      <c r="N340" s="139" t="s">
        <v>43</v>
      </c>
      <c r="P340" s="140">
        <f>O340*H340</f>
        <v>0</v>
      </c>
      <c r="Q340" s="140">
        <v>0</v>
      </c>
      <c r="R340" s="140">
        <f>Q340*H340</f>
        <v>0</v>
      </c>
      <c r="S340" s="140">
        <v>0</v>
      </c>
      <c r="T340" s="141">
        <f>S340*H340</f>
        <v>0</v>
      </c>
      <c r="AR340" s="142" t="s">
        <v>154</v>
      </c>
      <c r="AT340" s="142" t="s">
        <v>149</v>
      </c>
      <c r="AU340" s="142" t="s">
        <v>88</v>
      </c>
      <c r="AY340" s="16" t="s">
        <v>147</v>
      </c>
      <c r="BE340" s="143">
        <f>IF(N340="základní",J340,0)</f>
        <v>0</v>
      </c>
      <c r="BF340" s="143">
        <f>IF(N340="snížená",J340,0)</f>
        <v>0</v>
      </c>
      <c r="BG340" s="143">
        <f>IF(N340="zákl. přenesená",J340,0)</f>
        <v>0</v>
      </c>
      <c r="BH340" s="143">
        <f>IF(N340="sníž. přenesená",J340,0)</f>
        <v>0</v>
      </c>
      <c r="BI340" s="143">
        <f>IF(N340="nulová",J340,0)</f>
        <v>0</v>
      </c>
      <c r="BJ340" s="16" t="s">
        <v>86</v>
      </c>
      <c r="BK340" s="143">
        <f>ROUND(I340*H340,2)</f>
        <v>0</v>
      </c>
      <c r="BL340" s="16" t="s">
        <v>154</v>
      </c>
      <c r="BM340" s="142" t="s">
        <v>769</v>
      </c>
    </row>
    <row r="341" spans="2:65" s="1" customFormat="1" ht="29.25">
      <c r="B341" s="31"/>
      <c r="D341" s="144" t="s">
        <v>156</v>
      </c>
      <c r="F341" s="145" t="s">
        <v>770</v>
      </c>
      <c r="I341" s="146"/>
      <c r="L341" s="31"/>
      <c r="M341" s="147"/>
      <c r="T341" s="55"/>
      <c r="AT341" s="16" t="s">
        <v>156</v>
      </c>
      <c r="AU341" s="16" t="s">
        <v>88</v>
      </c>
    </row>
    <row r="342" spans="2:65" s="12" customFormat="1" ht="11.25">
      <c r="B342" s="148"/>
      <c r="D342" s="144" t="s">
        <v>158</v>
      </c>
      <c r="E342" s="149" t="s">
        <v>1</v>
      </c>
      <c r="F342" s="150" t="s">
        <v>771</v>
      </c>
      <c r="H342" s="151">
        <v>68.8</v>
      </c>
      <c r="I342" s="152"/>
      <c r="L342" s="148"/>
      <c r="M342" s="153"/>
      <c r="T342" s="154"/>
      <c r="AT342" s="149" t="s">
        <v>158</v>
      </c>
      <c r="AU342" s="149" t="s">
        <v>88</v>
      </c>
      <c r="AV342" s="12" t="s">
        <v>88</v>
      </c>
      <c r="AW342" s="12" t="s">
        <v>34</v>
      </c>
      <c r="AX342" s="12" t="s">
        <v>78</v>
      </c>
      <c r="AY342" s="149" t="s">
        <v>147</v>
      </c>
    </row>
    <row r="343" spans="2:65" s="13" customFormat="1" ht="11.25">
      <c r="B343" s="155"/>
      <c r="D343" s="144" t="s">
        <v>158</v>
      </c>
      <c r="E343" s="156" t="s">
        <v>1</v>
      </c>
      <c r="F343" s="157" t="s">
        <v>160</v>
      </c>
      <c r="H343" s="158">
        <v>68.8</v>
      </c>
      <c r="I343" s="159"/>
      <c r="L343" s="155"/>
      <c r="M343" s="160"/>
      <c r="T343" s="161"/>
      <c r="AT343" s="156" t="s">
        <v>158</v>
      </c>
      <c r="AU343" s="156" t="s">
        <v>88</v>
      </c>
      <c r="AV343" s="13" t="s">
        <v>154</v>
      </c>
      <c r="AW343" s="13" t="s">
        <v>34</v>
      </c>
      <c r="AX343" s="13" t="s">
        <v>86</v>
      </c>
      <c r="AY343" s="156" t="s">
        <v>147</v>
      </c>
    </row>
    <row r="344" spans="2:65" s="1" customFormat="1" ht="24.2" customHeight="1">
      <c r="B344" s="31"/>
      <c r="C344" s="171" t="s">
        <v>772</v>
      </c>
      <c r="D344" s="171" t="s">
        <v>444</v>
      </c>
      <c r="E344" s="172" t="s">
        <v>773</v>
      </c>
      <c r="F344" s="173" t="s">
        <v>774</v>
      </c>
      <c r="G344" s="174" t="s">
        <v>335</v>
      </c>
      <c r="H344" s="175">
        <v>69.831999999999994</v>
      </c>
      <c r="I344" s="176"/>
      <c r="J344" s="177">
        <f>ROUND(I344*H344,2)</f>
        <v>0</v>
      </c>
      <c r="K344" s="173" t="s">
        <v>153</v>
      </c>
      <c r="L344" s="178"/>
      <c r="M344" s="179" t="s">
        <v>1</v>
      </c>
      <c r="N344" s="180" t="s">
        <v>43</v>
      </c>
      <c r="P344" s="140">
        <f>O344*H344</f>
        <v>0</v>
      </c>
      <c r="Q344" s="140">
        <v>2.5899999999999999E-2</v>
      </c>
      <c r="R344" s="140">
        <f>Q344*H344</f>
        <v>1.8086487999999998</v>
      </c>
      <c r="S344" s="140">
        <v>0</v>
      </c>
      <c r="T344" s="141">
        <f>S344*H344</f>
        <v>0</v>
      </c>
      <c r="AR344" s="142" t="s">
        <v>197</v>
      </c>
      <c r="AT344" s="142" t="s">
        <v>444</v>
      </c>
      <c r="AU344" s="142" t="s">
        <v>88</v>
      </c>
      <c r="AY344" s="16" t="s">
        <v>147</v>
      </c>
      <c r="BE344" s="143">
        <f>IF(N344="základní",J344,0)</f>
        <v>0</v>
      </c>
      <c r="BF344" s="143">
        <f>IF(N344="snížená",J344,0)</f>
        <v>0</v>
      </c>
      <c r="BG344" s="143">
        <f>IF(N344="zákl. přenesená",J344,0)</f>
        <v>0</v>
      </c>
      <c r="BH344" s="143">
        <f>IF(N344="sníž. přenesená",J344,0)</f>
        <v>0</v>
      </c>
      <c r="BI344" s="143">
        <f>IF(N344="nulová",J344,0)</f>
        <v>0</v>
      </c>
      <c r="BJ344" s="16" t="s">
        <v>86</v>
      </c>
      <c r="BK344" s="143">
        <f>ROUND(I344*H344,2)</f>
        <v>0</v>
      </c>
      <c r="BL344" s="16" t="s">
        <v>154</v>
      </c>
      <c r="BM344" s="142" t="s">
        <v>775</v>
      </c>
    </row>
    <row r="345" spans="2:65" s="1" customFormat="1" ht="19.5">
      <c r="B345" s="31"/>
      <c r="D345" s="144" t="s">
        <v>156</v>
      </c>
      <c r="F345" s="145" t="s">
        <v>774</v>
      </c>
      <c r="I345" s="146"/>
      <c r="L345" s="31"/>
      <c r="M345" s="147"/>
      <c r="T345" s="55"/>
      <c r="AT345" s="16" t="s">
        <v>156</v>
      </c>
      <c r="AU345" s="16" t="s">
        <v>88</v>
      </c>
    </row>
    <row r="346" spans="2:65" s="12" customFormat="1" ht="11.25">
      <c r="B346" s="148"/>
      <c r="D346" s="144" t="s">
        <v>158</v>
      </c>
      <c r="E346" s="149" t="s">
        <v>1</v>
      </c>
      <c r="F346" s="150" t="s">
        <v>776</v>
      </c>
      <c r="H346" s="151">
        <v>69.831999999999994</v>
      </c>
      <c r="I346" s="152"/>
      <c r="L346" s="148"/>
      <c r="M346" s="153"/>
      <c r="T346" s="154"/>
      <c r="AT346" s="149" t="s">
        <v>158</v>
      </c>
      <c r="AU346" s="149" t="s">
        <v>88</v>
      </c>
      <c r="AV346" s="12" t="s">
        <v>88</v>
      </c>
      <c r="AW346" s="12" t="s">
        <v>34</v>
      </c>
      <c r="AX346" s="12" t="s">
        <v>78</v>
      </c>
      <c r="AY346" s="149" t="s">
        <v>147</v>
      </c>
    </row>
    <row r="347" spans="2:65" s="13" customFormat="1" ht="11.25">
      <c r="B347" s="155"/>
      <c r="D347" s="144" t="s">
        <v>158</v>
      </c>
      <c r="E347" s="156" t="s">
        <v>1</v>
      </c>
      <c r="F347" s="157" t="s">
        <v>160</v>
      </c>
      <c r="H347" s="158">
        <v>69.831999999999994</v>
      </c>
      <c r="I347" s="159"/>
      <c r="L347" s="155"/>
      <c r="M347" s="160"/>
      <c r="T347" s="161"/>
      <c r="AT347" s="156" t="s">
        <v>158</v>
      </c>
      <c r="AU347" s="156" t="s">
        <v>88</v>
      </c>
      <c r="AV347" s="13" t="s">
        <v>154</v>
      </c>
      <c r="AW347" s="13" t="s">
        <v>34</v>
      </c>
      <c r="AX347" s="13" t="s">
        <v>86</v>
      </c>
      <c r="AY347" s="156" t="s">
        <v>147</v>
      </c>
    </row>
    <row r="348" spans="2:65" s="1" customFormat="1" ht="24.2" customHeight="1">
      <c r="B348" s="31"/>
      <c r="C348" s="131" t="s">
        <v>777</v>
      </c>
      <c r="D348" s="131" t="s">
        <v>149</v>
      </c>
      <c r="E348" s="132" t="s">
        <v>778</v>
      </c>
      <c r="F348" s="133" t="s">
        <v>779</v>
      </c>
      <c r="G348" s="134" t="s">
        <v>335</v>
      </c>
      <c r="H348" s="135">
        <v>140.21</v>
      </c>
      <c r="I348" s="136"/>
      <c r="J348" s="137">
        <f>ROUND(I348*H348,2)</f>
        <v>0</v>
      </c>
      <c r="K348" s="133" t="s">
        <v>1</v>
      </c>
      <c r="L348" s="31"/>
      <c r="M348" s="138" t="s">
        <v>1</v>
      </c>
      <c r="N348" s="139" t="s">
        <v>43</v>
      </c>
      <c r="P348" s="140">
        <f>O348*H348</f>
        <v>0</v>
      </c>
      <c r="Q348" s="140">
        <v>0</v>
      </c>
      <c r="R348" s="140">
        <f>Q348*H348</f>
        <v>0</v>
      </c>
      <c r="S348" s="140">
        <v>0</v>
      </c>
      <c r="T348" s="141">
        <f>S348*H348</f>
        <v>0</v>
      </c>
      <c r="AR348" s="142" t="s">
        <v>154</v>
      </c>
      <c r="AT348" s="142" t="s">
        <v>149</v>
      </c>
      <c r="AU348" s="142" t="s">
        <v>88</v>
      </c>
      <c r="AY348" s="16" t="s">
        <v>147</v>
      </c>
      <c r="BE348" s="143">
        <f>IF(N348="základní",J348,0)</f>
        <v>0</v>
      </c>
      <c r="BF348" s="143">
        <f>IF(N348="snížená",J348,0)</f>
        <v>0</v>
      </c>
      <c r="BG348" s="143">
        <f>IF(N348="zákl. přenesená",J348,0)</f>
        <v>0</v>
      </c>
      <c r="BH348" s="143">
        <f>IF(N348="sníž. přenesená",J348,0)</f>
        <v>0</v>
      </c>
      <c r="BI348" s="143">
        <f>IF(N348="nulová",J348,0)</f>
        <v>0</v>
      </c>
      <c r="BJ348" s="16" t="s">
        <v>86</v>
      </c>
      <c r="BK348" s="143">
        <f>ROUND(I348*H348,2)</f>
        <v>0</v>
      </c>
      <c r="BL348" s="16" t="s">
        <v>154</v>
      </c>
      <c r="BM348" s="142" t="s">
        <v>780</v>
      </c>
    </row>
    <row r="349" spans="2:65" s="1" customFormat="1" ht="11.25">
      <c r="B349" s="31"/>
      <c r="D349" s="144" t="s">
        <v>156</v>
      </c>
      <c r="F349" s="145" t="s">
        <v>779</v>
      </c>
      <c r="I349" s="146"/>
      <c r="L349" s="31"/>
      <c r="M349" s="147"/>
      <c r="T349" s="55"/>
      <c r="AT349" s="16" t="s">
        <v>156</v>
      </c>
      <c r="AU349" s="16" t="s">
        <v>88</v>
      </c>
    </row>
    <row r="350" spans="2:65" s="12" customFormat="1" ht="11.25">
      <c r="B350" s="148"/>
      <c r="D350" s="144" t="s">
        <v>158</v>
      </c>
      <c r="E350" s="149" t="s">
        <v>1</v>
      </c>
      <c r="F350" s="150" t="s">
        <v>781</v>
      </c>
      <c r="H350" s="151">
        <v>131.21</v>
      </c>
      <c r="I350" s="152"/>
      <c r="L350" s="148"/>
      <c r="M350" s="153"/>
      <c r="T350" s="154"/>
      <c r="AT350" s="149" t="s">
        <v>158</v>
      </c>
      <c r="AU350" s="149" t="s">
        <v>88</v>
      </c>
      <c r="AV350" s="12" t="s">
        <v>88</v>
      </c>
      <c r="AW350" s="12" t="s">
        <v>34</v>
      </c>
      <c r="AX350" s="12" t="s">
        <v>78</v>
      </c>
      <c r="AY350" s="149" t="s">
        <v>147</v>
      </c>
    </row>
    <row r="351" spans="2:65" s="12" customFormat="1" ht="11.25">
      <c r="B351" s="148"/>
      <c r="D351" s="144" t="s">
        <v>158</v>
      </c>
      <c r="E351" s="149" t="s">
        <v>1</v>
      </c>
      <c r="F351" s="150" t="s">
        <v>782</v>
      </c>
      <c r="H351" s="151">
        <v>9</v>
      </c>
      <c r="I351" s="152"/>
      <c r="L351" s="148"/>
      <c r="M351" s="153"/>
      <c r="T351" s="154"/>
      <c r="AT351" s="149" t="s">
        <v>158</v>
      </c>
      <c r="AU351" s="149" t="s">
        <v>88</v>
      </c>
      <c r="AV351" s="12" t="s">
        <v>88</v>
      </c>
      <c r="AW351" s="12" t="s">
        <v>34</v>
      </c>
      <c r="AX351" s="12" t="s">
        <v>78</v>
      </c>
      <c r="AY351" s="149" t="s">
        <v>147</v>
      </c>
    </row>
    <row r="352" spans="2:65" s="13" customFormat="1" ht="11.25">
      <c r="B352" s="155"/>
      <c r="D352" s="144" t="s">
        <v>158</v>
      </c>
      <c r="E352" s="156" t="s">
        <v>1</v>
      </c>
      <c r="F352" s="157" t="s">
        <v>160</v>
      </c>
      <c r="H352" s="158">
        <v>140.21</v>
      </c>
      <c r="I352" s="159"/>
      <c r="L352" s="155"/>
      <c r="M352" s="160"/>
      <c r="T352" s="161"/>
      <c r="AT352" s="156" t="s">
        <v>158</v>
      </c>
      <c r="AU352" s="156" t="s">
        <v>88</v>
      </c>
      <c r="AV352" s="13" t="s">
        <v>154</v>
      </c>
      <c r="AW352" s="13" t="s">
        <v>34</v>
      </c>
      <c r="AX352" s="13" t="s">
        <v>86</v>
      </c>
      <c r="AY352" s="156" t="s">
        <v>147</v>
      </c>
    </row>
    <row r="353" spans="2:65" s="1" customFormat="1" ht="24.2" customHeight="1">
      <c r="B353" s="31"/>
      <c r="C353" s="131" t="s">
        <v>783</v>
      </c>
      <c r="D353" s="131" t="s">
        <v>149</v>
      </c>
      <c r="E353" s="132" t="s">
        <v>784</v>
      </c>
      <c r="F353" s="133" t="s">
        <v>785</v>
      </c>
      <c r="G353" s="134" t="s">
        <v>169</v>
      </c>
      <c r="H353" s="135">
        <v>4</v>
      </c>
      <c r="I353" s="136"/>
      <c r="J353" s="137">
        <f>ROUND(I353*H353,2)</f>
        <v>0</v>
      </c>
      <c r="K353" s="133" t="s">
        <v>153</v>
      </c>
      <c r="L353" s="31"/>
      <c r="M353" s="138" t="s">
        <v>1</v>
      </c>
      <c r="N353" s="139" t="s">
        <v>43</v>
      </c>
      <c r="P353" s="140">
        <f>O353*H353</f>
        <v>0</v>
      </c>
      <c r="Q353" s="140">
        <v>0</v>
      </c>
      <c r="R353" s="140">
        <f>Q353*H353</f>
        <v>0</v>
      </c>
      <c r="S353" s="140">
        <v>0</v>
      </c>
      <c r="T353" s="141">
        <f>S353*H353</f>
        <v>0</v>
      </c>
      <c r="AR353" s="142" t="s">
        <v>154</v>
      </c>
      <c r="AT353" s="142" t="s">
        <v>149</v>
      </c>
      <c r="AU353" s="142" t="s">
        <v>88</v>
      </c>
      <c r="AY353" s="16" t="s">
        <v>147</v>
      </c>
      <c r="BE353" s="143">
        <f>IF(N353="základní",J353,0)</f>
        <v>0</v>
      </c>
      <c r="BF353" s="143">
        <f>IF(N353="snížená",J353,0)</f>
        <v>0</v>
      </c>
      <c r="BG353" s="143">
        <f>IF(N353="zákl. přenesená",J353,0)</f>
        <v>0</v>
      </c>
      <c r="BH353" s="143">
        <f>IF(N353="sníž. přenesená",J353,0)</f>
        <v>0</v>
      </c>
      <c r="BI353" s="143">
        <f>IF(N353="nulová",J353,0)</f>
        <v>0</v>
      </c>
      <c r="BJ353" s="16" t="s">
        <v>86</v>
      </c>
      <c r="BK353" s="143">
        <f>ROUND(I353*H353,2)</f>
        <v>0</v>
      </c>
      <c r="BL353" s="16" t="s">
        <v>154</v>
      </c>
      <c r="BM353" s="142" t="s">
        <v>786</v>
      </c>
    </row>
    <row r="354" spans="2:65" s="1" customFormat="1" ht="19.5">
      <c r="B354" s="31"/>
      <c r="D354" s="144" t="s">
        <v>156</v>
      </c>
      <c r="F354" s="145" t="s">
        <v>787</v>
      </c>
      <c r="I354" s="146"/>
      <c r="L354" s="31"/>
      <c r="M354" s="147"/>
      <c r="T354" s="55"/>
      <c r="AT354" s="16" t="s">
        <v>156</v>
      </c>
      <c r="AU354" s="16" t="s">
        <v>88</v>
      </c>
    </row>
    <row r="355" spans="2:65" s="12" customFormat="1" ht="11.25">
      <c r="B355" s="148"/>
      <c r="D355" s="144" t="s">
        <v>158</v>
      </c>
      <c r="E355" s="149" t="s">
        <v>1</v>
      </c>
      <c r="F355" s="150" t="s">
        <v>788</v>
      </c>
      <c r="H355" s="151">
        <v>1</v>
      </c>
      <c r="I355" s="152"/>
      <c r="L355" s="148"/>
      <c r="M355" s="153"/>
      <c r="T355" s="154"/>
      <c r="AT355" s="149" t="s">
        <v>158</v>
      </c>
      <c r="AU355" s="149" t="s">
        <v>88</v>
      </c>
      <c r="AV355" s="12" t="s">
        <v>88</v>
      </c>
      <c r="AW355" s="12" t="s">
        <v>34</v>
      </c>
      <c r="AX355" s="12" t="s">
        <v>78</v>
      </c>
      <c r="AY355" s="149" t="s">
        <v>147</v>
      </c>
    </row>
    <row r="356" spans="2:65" s="12" customFormat="1" ht="11.25">
      <c r="B356" s="148"/>
      <c r="D356" s="144" t="s">
        <v>158</v>
      </c>
      <c r="E356" s="149" t="s">
        <v>1</v>
      </c>
      <c r="F356" s="150" t="s">
        <v>789</v>
      </c>
      <c r="H356" s="151">
        <v>3</v>
      </c>
      <c r="I356" s="152"/>
      <c r="L356" s="148"/>
      <c r="M356" s="153"/>
      <c r="T356" s="154"/>
      <c r="AT356" s="149" t="s">
        <v>158</v>
      </c>
      <c r="AU356" s="149" t="s">
        <v>88</v>
      </c>
      <c r="AV356" s="12" t="s">
        <v>88</v>
      </c>
      <c r="AW356" s="12" t="s">
        <v>34</v>
      </c>
      <c r="AX356" s="12" t="s">
        <v>78</v>
      </c>
      <c r="AY356" s="149" t="s">
        <v>147</v>
      </c>
    </row>
    <row r="357" spans="2:65" s="13" customFormat="1" ht="11.25">
      <c r="B357" s="155"/>
      <c r="D357" s="144" t="s">
        <v>158</v>
      </c>
      <c r="E357" s="156" t="s">
        <v>1</v>
      </c>
      <c r="F357" s="157" t="s">
        <v>160</v>
      </c>
      <c r="H357" s="158">
        <v>4</v>
      </c>
      <c r="I357" s="159"/>
      <c r="L357" s="155"/>
      <c r="M357" s="160"/>
      <c r="T357" s="161"/>
      <c r="AT357" s="156" t="s">
        <v>158</v>
      </c>
      <c r="AU357" s="156" t="s">
        <v>88</v>
      </c>
      <c r="AV357" s="13" t="s">
        <v>154</v>
      </c>
      <c r="AW357" s="13" t="s">
        <v>34</v>
      </c>
      <c r="AX357" s="13" t="s">
        <v>86</v>
      </c>
      <c r="AY357" s="156" t="s">
        <v>147</v>
      </c>
    </row>
    <row r="358" spans="2:65" s="1" customFormat="1" ht="16.5" customHeight="1">
      <c r="B358" s="31"/>
      <c r="C358" s="171" t="s">
        <v>790</v>
      </c>
      <c r="D358" s="171" t="s">
        <v>444</v>
      </c>
      <c r="E358" s="172" t="s">
        <v>791</v>
      </c>
      <c r="F358" s="173" t="s">
        <v>792</v>
      </c>
      <c r="G358" s="174" t="s">
        <v>169</v>
      </c>
      <c r="H358" s="175">
        <v>4</v>
      </c>
      <c r="I358" s="176"/>
      <c r="J358" s="177">
        <f>ROUND(I358*H358,2)</f>
        <v>0</v>
      </c>
      <c r="K358" s="173" t="s">
        <v>153</v>
      </c>
      <c r="L358" s="178"/>
      <c r="M358" s="179" t="s">
        <v>1</v>
      </c>
      <c r="N358" s="180" t="s">
        <v>43</v>
      </c>
      <c r="P358" s="140">
        <f>O358*H358</f>
        <v>0</v>
      </c>
      <c r="Q358" s="140">
        <v>2.97E-3</v>
      </c>
      <c r="R358" s="140">
        <f>Q358*H358</f>
        <v>1.188E-2</v>
      </c>
      <c r="S358" s="140">
        <v>0</v>
      </c>
      <c r="T358" s="141">
        <f>S358*H358</f>
        <v>0</v>
      </c>
      <c r="AR358" s="142" t="s">
        <v>197</v>
      </c>
      <c r="AT358" s="142" t="s">
        <v>444</v>
      </c>
      <c r="AU358" s="142" t="s">
        <v>88</v>
      </c>
      <c r="AY358" s="16" t="s">
        <v>147</v>
      </c>
      <c r="BE358" s="143">
        <f>IF(N358="základní",J358,0)</f>
        <v>0</v>
      </c>
      <c r="BF358" s="143">
        <f>IF(N358="snížená",J358,0)</f>
        <v>0</v>
      </c>
      <c r="BG358" s="143">
        <f>IF(N358="zákl. přenesená",J358,0)</f>
        <v>0</v>
      </c>
      <c r="BH358" s="143">
        <f>IF(N358="sníž. přenesená",J358,0)</f>
        <v>0</v>
      </c>
      <c r="BI358" s="143">
        <f>IF(N358="nulová",J358,0)</f>
        <v>0</v>
      </c>
      <c r="BJ358" s="16" t="s">
        <v>86</v>
      </c>
      <c r="BK358" s="143">
        <f>ROUND(I358*H358,2)</f>
        <v>0</v>
      </c>
      <c r="BL358" s="16" t="s">
        <v>154</v>
      </c>
      <c r="BM358" s="142" t="s">
        <v>793</v>
      </c>
    </row>
    <row r="359" spans="2:65" s="1" customFormat="1" ht="11.25">
      <c r="B359" s="31"/>
      <c r="D359" s="144" t="s">
        <v>156</v>
      </c>
      <c r="F359" s="145" t="s">
        <v>792</v>
      </c>
      <c r="I359" s="146"/>
      <c r="L359" s="31"/>
      <c r="M359" s="147"/>
      <c r="T359" s="55"/>
      <c r="AT359" s="16" t="s">
        <v>156</v>
      </c>
      <c r="AU359" s="16" t="s">
        <v>88</v>
      </c>
    </row>
    <row r="360" spans="2:65" s="12" customFormat="1" ht="11.25">
      <c r="B360" s="148"/>
      <c r="D360" s="144" t="s">
        <v>158</v>
      </c>
      <c r="E360" s="149" t="s">
        <v>1</v>
      </c>
      <c r="F360" s="150" t="s">
        <v>710</v>
      </c>
      <c r="H360" s="151">
        <v>4</v>
      </c>
      <c r="I360" s="152"/>
      <c r="L360" s="148"/>
      <c r="M360" s="153"/>
      <c r="T360" s="154"/>
      <c r="AT360" s="149" t="s">
        <v>158</v>
      </c>
      <c r="AU360" s="149" t="s">
        <v>88</v>
      </c>
      <c r="AV360" s="12" t="s">
        <v>88</v>
      </c>
      <c r="AW360" s="12" t="s">
        <v>34</v>
      </c>
      <c r="AX360" s="12" t="s">
        <v>78</v>
      </c>
      <c r="AY360" s="149" t="s">
        <v>147</v>
      </c>
    </row>
    <row r="361" spans="2:65" s="13" customFormat="1" ht="11.25">
      <c r="B361" s="155"/>
      <c r="D361" s="144" t="s">
        <v>158</v>
      </c>
      <c r="E361" s="156" t="s">
        <v>1</v>
      </c>
      <c r="F361" s="157" t="s">
        <v>160</v>
      </c>
      <c r="H361" s="158">
        <v>4</v>
      </c>
      <c r="I361" s="159"/>
      <c r="L361" s="155"/>
      <c r="M361" s="160"/>
      <c r="T361" s="161"/>
      <c r="AT361" s="156" t="s">
        <v>158</v>
      </c>
      <c r="AU361" s="156" t="s">
        <v>88</v>
      </c>
      <c r="AV361" s="13" t="s">
        <v>154</v>
      </c>
      <c r="AW361" s="13" t="s">
        <v>34</v>
      </c>
      <c r="AX361" s="13" t="s">
        <v>86</v>
      </c>
      <c r="AY361" s="156" t="s">
        <v>147</v>
      </c>
    </row>
    <row r="362" spans="2:65" s="1" customFormat="1" ht="16.5" customHeight="1">
      <c r="B362" s="31"/>
      <c r="C362" s="171" t="s">
        <v>794</v>
      </c>
      <c r="D362" s="171" t="s">
        <v>444</v>
      </c>
      <c r="E362" s="172" t="s">
        <v>795</v>
      </c>
      <c r="F362" s="173" t="s">
        <v>796</v>
      </c>
      <c r="G362" s="174" t="s">
        <v>169</v>
      </c>
      <c r="H362" s="175">
        <v>4</v>
      </c>
      <c r="I362" s="176"/>
      <c r="J362" s="177">
        <f>ROUND(I362*H362,2)</f>
        <v>0</v>
      </c>
      <c r="K362" s="173" t="s">
        <v>153</v>
      </c>
      <c r="L362" s="178"/>
      <c r="M362" s="179" t="s">
        <v>1</v>
      </c>
      <c r="N362" s="180" t="s">
        <v>43</v>
      </c>
      <c r="P362" s="140">
        <f>O362*H362</f>
        <v>0</v>
      </c>
      <c r="Q362" s="140">
        <v>2.9E-4</v>
      </c>
      <c r="R362" s="140">
        <f>Q362*H362</f>
        <v>1.16E-3</v>
      </c>
      <c r="S362" s="140">
        <v>0</v>
      </c>
      <c r="T362" s="141">
        <f>S362*H362</f>
        <v>0</v>
      </c>
      <c r="AR362" s="142" t="s">
        <v>197</v>
      </c>
      <c r="AT362" s="142" t="s">
        <v>444</v>
      </c>
      <c r="AU362" s="142" t="s">
        <v>88</v>
      </c>
      <c r="AY362" s="16" t="s">
        <v>147</v>
      </c>
      <c r="BE362" s="143">
        <f>IF(N362="základní",J362,0)</f>
        <v>0</v>
      </c>
      <c r="BF362" s="143">
        <f>IF(N362="snížená",J362,0)</f>
        <v>0</v>
      </c>
      <c r="BG362" s="143">
        <f>IF(N362="zákl. přenesená",J362,0)</f>
        <v>0</v>
      </c>
      <c r="BH362" s="143">
        <f>IF(N362="sníž. přenesená",J362,0)</f>
        <v>0</v>
      </c>
      <c r="BI362" s="143">
        <f>IF(N362="nulová",J362,0)</f>
        <v>0</v>
      </c>
      <c r="BJ362" s="16" t="s">
        <v>86</v>
      </c>
      <c r="BK362" s="143">
        <f>ROUND(I362*H362,2)</f>
        <v>0</v>
      </c>
      <c r="BL362" s="16" t="s">
        <v>154</v>
      </c>
      <c r="BM362" s="142" t="s">
        <v>797</v>
      </c>
    </row>
    <row r="363" spans="2:65" s="1" customFormat="1" ht="11.25">
      <c r="B363" s="31"/>
      <c r="D363" s="144" t="s">
        <v>156</v>
      </c>
      <c r="F363" s="145" t="s">
        <v>796</v>
      </c>
      <c r="I363" s="146"/>
      <c r="L363" s="31"/>
      <c r="M363" s="147"/>
      <c r="T363" s="55"/>
      <c r="AT363" s="16" t="s">
        <v>156</v>
      </c>
      <c r="AU363" s="16" t="s">
        <v>88</v>
      </c>
    </row>
    <row r="364" spans="2:65" s="12" customFormat="1" ht="11.25">
      <c r="B364" s="148"/>
      <c r="D364" s="144" t="s">
        <v>158</v>
      </c>
      <c r="E364" s="149" t="s">
        <v>1</v>
      </c>
      <c r="F364" s="150" t="s">
        <v>710</v>
      </c>
      <c r="H364" s="151">
        <v>4</v>
      </c>
      <c r="I364" s="152"/>
      <c r="L364" s="148"/>
      <c r="M364" s="153"/>
      <c r="T364" s="154"/>
      <c r="AT364" s="149" t="s">
        <v>158</v>
      </c>
      <c r="AU364" s="149" t="s">
        <v>88</v>
      </c>
      <c r="AV364" s="12" t="s">
        <v>88</v>
      </c>
      <c r="AW364" s="12" t="s">
        <v>34</v>
      </c>
      <c r="AX364" s="12" t="s">
        <v>78</v>
      </c>
      <c r="AY364" s="149" t="s">
        <v>147</v>
      </c>
    </row>
    <row r="365" spans="2:65" s="13" customFormat="1" ht="11.25">
      <c r="B365" s="155"/>
      <c r="D365" s="144" t="s">
        <v>158</v>
      </c>
      <c r="E365" s="156" t="s">
        <v>1</v>
      </c>
      <c r="F365" s="157" t="s">
        <v>160</v>
      </c>
      <c r="H365" s="158">
        <v>4</v>
      </c>
      <c r="I365" s="159"/>
      <c r="L365" s="155"/>
      <c r="M365" s="160"/>
      <c r="T365" s="161"/>
      <c r="AT365" s="156" t="s">
        <v>158</v>
      </c>
      <c r="AU365" s="156" t="s">
        <v>88</v>
      </c>
      <c r="AV365" s="13" t="s">
        <v>154</v>
      </c>
      <c r="AW365" s="13" t="s">
        <v>34</v>
      </c>
      <c r="AX365" s="13" t="s">
        <v>86</v>
      </c>
      <c r="AY365" s="156" t="s">
        <v>147</v>
      </c>
    </row>
    <row r="366" spans="2:65" s="1" customFormat="1" ht="24.2" customHeight="1">
      <c r="B366" s="31"/>
      <c r="C366" s="131" t="s">
        <v>798</v>
      </c>
      <c r="D366" s="131" t="s">
        <v>149</v>
      </c>
      <c r="E366" s="132" t="s">
        <v>799</v>
      </c>
      <c r="F366" s="133" t="s">
        <v>800</v>
      </c>
      <c r="G366" s="134" t="s">
        <v>169</v>
      </c>
      <c r="H366" s="135">
        <v>3</v>
      </c>
      <c r="I366" s="136"/>
      <c r="J366" s="137">
        <f>ROUND(I366*H366,2)</f>
        <v>0</v>
      </c>
      <c r="K366" s="133" t="s">
        <v>153</v>
      </c>
      <c r="L366" s="31"/>
      <c r="M366" s="138" t="s">
        <v>1</v>
      </c>
      <c r="N366" s="139" t="s">
        <v>43</v>
      </c>
      <c r="P366" s="140">
        <f>O366*H366</f>
        <v>0</v>
      </c>
      <c r="Q366" s="140">
        <v>0</v>
      </c>
      <c r="R366" s="140">
        <f>Q366*H366</f>
        <v>0</v>
      </c>
      <c r="S366" s="140">
        <v>0</v>
      </c>
      <c r="T366" s="141">
        <f>S366*H366</f>
        <v>0</v>
      </c>
      <c r="AR366" s="142" t="s">
        <v>154</v>
      </c>
      <c r="AT366" s="142" t="s">
        <v>149</v>
      </c>
      <c r="AU366" s="142" t="s">
        <v>88</v>
      </c>
      <c r="AY366" s="16" t="s">
        <v>147</v>
      </c>
      <c r="BE366" s="143">
        <f>IF(N366="základní",J366,0)</f>
        <v>0</v>
      </c>
      <c r="BF366" s="143">
        <f>IF(N366="snížená",J366,0)</f>
        <v>0</v>
      </c>
      <c r="BG366" s="143">
        <f>IF(N366="zákl. přenesená",J366,0)</f>
        <v>0</v>
      </c>
      <c r="BH366" s="143">
        <f>IF(N366="sníž. přenesená",J366,0)</f>
        <v>0</v>
      </c>
      <c r="BI366" s="143">
        <f>IF(N366="nulová",J366,0)</f>
        <v>0</v>
      </c>
      <c r="BJ366" s="16" t="s">
        <v>86</v>
      </c>
      <c r="BK366" s="143">
        <f>ROUND(I366*H366,2)</f>
        <v>0</v>
      </c>
      <c r="BL366" s="16" t="s">
        <v>154</v>
      </c>
      <c r="BM366" s="142" t="s">
        <v>801</v>
      </c>
    </row>
    <row r="367" spans="2:65" s="1" customFormat="1" ht="19.5">
      <c r="B367" s="31"/>
      <c r="D367" s="144" t="s">
        <v>156</v>
      </c>
      <c r="F367" s="145" t="s">
        <v>802</v>
      </c>
      <c r="I367" s="146"/>
      <c r="L367" s="31"/>
      <c r="M367" s="147"/>
      <c r="T367" s="55"/>
      <c r="AT367" s="16" t="s">
        <v>156</v>
      </c>
      <c r="AU367" s="16" t="s">
        <v>88</v>
      </c>
    </row>
    <row r="368" spans="2:65" s="12" customFormat="1" ht="11.25">
      <c r="B368" s="148"/>
      <c r="D368" s="144" t="s">
        <v>158</v>
      </c>
      <c r="E368" s="149" t="s">
        <v>1</v>
      </c>
      <c r="F368" s="150" t="s">
        <v>706</v>
      </c>
      <c r="H368" s="151">
        <v>3</v>
      </c>
      <c r="I368" s="152"/>
      <c r="L368" s="148"/>
      <c r="M368" s="153"/>
      <c r="T368" s="154"/>
      <c r="AT368" s="149" t="s">
        <v>158</v>
      </c>
      <c r="AU368" s="149" t="s">
        <v>88</v>
      </c>
      <c r="AV368" s="12" t="s">
        <v>88</v>
      </c>
      <c r="AW368" s="12" t="s">
        <v>34</v>
      </c>
      <c r="AX368" s="12" t="s">
        <v>78</v>
      </c>
      <c r="AY368" s="149" t="s">
        <v>147</v>
      </c>
    </row>
    <row r="369" spans="2:65" s="13" customFormat="1" ht="11.25">
      <c r="B369" s="155"/>
      <c r="D369" s="144" t="s">
        <v>158</v>
      </c>
      <c r="E369" s="156" t="s">
        <v>1</v>
      </c>
      <c r="F369" s="157" t="s">
        <v>160</v>
      </c>
      <c r="H369" s="158">
        <v>3</v>
      </c>
      <c r="I369" s="159"/>
      <c r="L369" s="155"/>
      <c r="M369" s="160"/>
      <c r="T369" s="161"/>
      <c r="AT369" s="156" t="s">
        <v>158</v>
      </c>
      <c r="AU369" s="156" t="s">
        <v>88</v>
      </c>
      <c r="AV369" s="13" t="s">
        <v>154</v>
      </c>
      <c r="AW369" s="13" t="s">
        <v>34</v>
      </c>
      <c r="AX369" s="13" t="s">
        <v>86</v>
      </c>
      <c r="AY369" s="156" t="s">
        <v>147</v>
      </c>
    </row>
    <row r="370" spans="2:65" s="1" customFormat="1" ht="16.5" customHeight="1">
      <c r="B370" s="31"/>
      <c r="C370" s="171" t="s">
        <v>803</v>
      </c>
      <c r="D370" s="171" t="s">
        <v>444</v>
      </c>
      <c r="E370" s="172" t="s">
        <v>804</v>
      </c>
      <c r="F370" s="173" t="s">
        <v>805</v>
      </c>
      <c r="G370" s="174" t="s">
        <v>169</v>
      </c>
      <c r="H370" s="175">
        <v>3</v>
      </c>
      <c r="I370" s="176"/>
      <c r="J370" s="177">
        <f>ROUND(I370*H370,2)</f>
        <v>0</v>
      </c>
      <c r="K370" s="173" t="s">
        <v>153</v>
      </c>
      <c r="L370" s="178"/>
      <c r="M370" s="179" t="s">
        <v>1</v>
      </c>
      <c r="N370" s="180" t="s">
        <v>43</v>
      </c>
      <c r="P370" s="140">
        <f>O370*H370</f>
        <v>0</v>
      </c>
      <c r="Q370" s="140">
        <v>5.7299999999999999E-3</v>
      </c>
      <c r="R370" s="140">
        <f>Q370*H370</f>
        <v>1.719E-2</v>
      </c>
      <c r="S370" s="140">
        <v>0</v>
      </c>
      <c r="T370" s="141">
        <f>S370*H370</f>
        <v>0</v>
      </c>
      <c r="AR370" s="142" t="s">
        <v>197</v>
      </c>
      <c r="AT370" s="142" t="s">
        <v>444</v>
      </c>
      <c r="AU370" s="142" t="s">
        <v>88</v>
      </c>
      <c r="AY370" s="16" t="s">
        <v>147</v>
      </c>
      <c r="BE370" s="143">
        <f>IF(N370="základní",J370,0)</f>
        <v>0</v>
      </c>
      <c r="BF370" s="143">
        <f>IF(N370="snížená",J370,0)</f>
        <v>0</v>
      </c>
      <c r="BG370" s="143">
        <f>IF(N370="zákl. přenesená",J370,0)</f>
        <v>0</v>
      </c>
      <c r="BH370" s="143">
        <f>IF(N370="sníž. přenesená",J370,0)</f>
        <v>0</v>
      </c>
      <c r="BI370" s="143">
        <f>IF(N370="nulová",J370,0)</f>
        <v>0</v>
      </c>
      <c r="BJ370" s="16" t="s">
        <v>86</v>
      </c>
      <c r="BK370" s="143">
        <f>ROUND(I370*H370,2)</f>
        <v>0</v>
      </c>
      <c r="BL370" s="16" t="s">
        <v>154</v>
      </c>
      <c r="BM370" s="142" t="s">
        <v>806</v>
      </c>
    </row>
    <row r="371" spans="2:65" s="1" customFormat="1" ht="11.25">
      <c r="B371" s="31"/>
      <c r="D371" s="144" t="s">
        <v>156</v>
      </c>
      <c r="F371" s="145" t="s">
        <v>805</v>
      </c>
      <c r="I371" s="146"/>
      <c r="L371" s="31"/>
      <c r="M371" s="147"/>
      <c r="T371" s="55"/>
      <c r="AT371" s="16" t="s">
        <v>156</v>
      </c>
      <c r="AU371" s="16" t="s">
        <v>88</v>
      </c>
    </row>
    <row r="372" spans="2:65" s="12" customFormat="1" ht="11.25">
      <c r="B372" s="148"/>
      <c r="D372" s="144" t="s">
        <v>158</v>
      </c>
      <c r="E372" s="149" t="s">
        <v>1</v>
      </c>
      <c r="F372" s="150" t="s">
        <v>166</v>
      </c>
      <c r="H372" s="151">
        <v>3</v>
      </c>
      <c r="I372" s="152"/>
      <c r="L372" s="148"/>
      <c r="M372" s="153"/>
      <c r="T372" s="154"/>
      <c r="AT372" s="149" t="s">
        <v>158</v>
      </c>
      <c r="AU372" s="149" t="s">
        <v>88</v>
      </c>
      <c r="AV372" s="12" t="s">
        <v>88</v>
      </c>
      <c r="AW372" s="12" t="s">
        <v>34</v>
      </c>
      <c r="AX372" s="12" t="s">
        <v>78</v>
      </c>
      <c r="AY372" s="149" t="s">
        <v>147</v>
      </c>
    </row>
    <row r="373" spans="2:65" s="13" customFormat="1" ht="11.25">
      <c r="B373" s="155"/>
      <c r="D373" s="144" t="s">
        <v>158</v>
      </c>
      <c r="E373" s="156" t="s">
        <v>1</v>
      </c>
      <c r="F373" s="157" t="s">
        <v>160</v>
      </c>
      <c r="H373" s="158">
        <v>3</v>
      </c>
      <c r="I373" s="159"/>
      <c r="L373" s="155"/>
      <c r="M373" s="160"/>
      <c r="T373" s="161"/>
      <c r="AT373" s="156" t="s">
        <v>158</v>
      </c>
      <c r="AU373" s="156" t="s">
        <v>88</v>
      </c>
      <c r="AV373" s="13" t="s">
        <v>154</v>
      </c>
      <c r="AW373" s="13" t="s">
        <v>34</v>
      </c>
      <c r="AX373" s="13" t="s">
        <v>86</v>
      </c>
      <c r="AY373" s="156" t="s">
        <v>147</v>
      </c>
    </row>
    <row r="374" spans="2:65" s="1" customFormat="1" ht="24.2" customHeight="1">
      <c r="B374" s="31"/>
      <c r="C374" s="131" t="s">
        <v>807</v>
      </c>
      <c r="D374" s="131" t="s">
        <v>149</v>
      </c>
      <c r="E374" s="132" t="s">
        <v>808</v>
      </c>
      <c r="F374" s="133" t="s">
        <v>809</v>
      </c>
      <c r="G374" s="134" t="s">
        <v>169</v>
      </c>
      <c r="H374" s="135">
        <v>3</v>
      </c>
      <c r="I374" s="136"/>
      <c r="J374" s="137">
        <f>ROUND(I374*H374,2)</f>
        <v>0</v>
      </c>
      <c r="K374" s="133" t="s">
        <v>153</v>
      </c>
      <c r="L374" s="31"/>
      <c r="M374" s="138" t="s">
        <v>1</v>
      </c>
      <c r="N374" s="139" t="s">
        <v>43</v>
      </c>
      <c r="P374" s="140">
        <f>O374*H374</f>
        <v>0</v>
      </c>
      <c r="Q374" s="140">
        <v>0</v>
      </c>
      <c r="R374" s="140">
        <f>Q374*H374</f>
        <v>0</v>
      </c>
      <c r="S374" s="140">
        <v>0</v>
      </c>
      <c r="T374" s="141">
        <f>S374*H374</f>
        <v>0</v>
      </c>
      <c r="AR374" s="142" t="s">
        <v>154</v>
      </c>
      <c r="AT374" s="142" t="s">
        <v>149</v>
      </c>
      <c r="AU374" s="142" t="s">
        <v>88</v>
      </c>
      <c r="AY374" s="16" t="s">
        <v>147</v>
      </c>
      <c r="BE374" s="143">
        <f>IF(N374="základní",J374,0)</f>
        <v>0</v>
      </c>
      <c r="BF374" s="143">
        <f>IF(N374="snížená",J374,0)</f>
        <v>0</v>
      </c>
      <c r="BG374" s="143">
        <f>IF(N374="zákl. přenesená",J374,0)</f>
        <v>0</v>
      </c>
      <c r="BH374" s="143">
        <f>IF(N374="sníž. přenesená",J374,0)</f>
        <v>0</v>
      </c>
      <c r="BI374" s="143">
        <f>IF(N374="nulová",J374,0)</f>
        <v>0</v>
      </c>
      <c r="BJ374" s="16" t="s">
        <v>86</v>
      </c>
      <c r="BK374" s="143">
        <f>ROUND(I374*H374,2)</f>
        <v>0</v>
      </c>
      <c r="BL374" s="16" t="s">
        <v>154</v>
      </c>
      <c r="BM374" s="142" t="s">
        <v>810</v>
      </c>
    </row>
    <row r="375" spans="2:65" s="1" customFormat="1" ht="19.5">
      <c r="B375" s="31"/>
      <c r="D375" s="144" t="s">
        <v>156</v>
      </c>
      <c r="F375" s="145" t="s">
        <v>811</v>
      </c>
      <c r="I375" s="146"/>
      <c r="L375" s="31"/>
      <c r="M375" s="147"/>
      <c r="T375" s="55"/>
      <c r="AT375" s="16" t="s">
        <v>156</v>
      </c>
      <c r="AU375" s="16" t="s">
        <v>88</v>
      </c>
    </row>
    <row r="376" spans="2:65" s="12" customFormat="1" ht="22.5">
      <c r="B376" s="148"/>
      <c r="D376" s="144" t="s">
        <v>158</v>
      </c>
      <c r="E376" s="149" t="s">
        <v>1</v>
      </c>
      <c r="F376" s="150" t="s">
        <v>812</v>
      </c>
      <c r="H376" s="151">
        <v>3</v>
      </c>
      <c r="I376" s="152"/>
      <c r="L376" s="148"/>
      <c r="M376" s="153"/>
      <c r="T376" s="154"/>
      <c r="AT376" s="149" t="s">
        <v>158</v>
      </c>
      <c r="AU376" s="149" t="s">
        <v>88</v>
      </c>
      <c r="AV376" s="12" t="s">
        <v>88</v>
      </c>
      <c r="AW376" s="12" t="s">
        <v>34</v>
      </c>
      <c r="AX376" s="12" t="s">
        <v>78</v>
      </c>
      <c r="AY376" s="149" t="s">
        <v>147</v>
      </c>
    </row>
    <row r="377" spans="2:65" s="13" customFormat="1" ht="11.25">
      <c r="B377" s="155"/>
      <c r="D377" s="144" t="s">
        <v>158</v>
      </c>
      <c r="E377" s="156" t="s">
        <v>1</v>
      </c>
      <c r="F377" s="157" t="s">
        <v>160</v>
      </c>
      <c r="H377" s="158">
        <v>3</v>
      </c>
      <c r="I377" s="159"/>
      <c r="L377" s="155"/>
      <c r="M377" s="160"/>
      <c r="T377" s="161"/>
      <c r="AT377" s="156" t="s">
        <v>158</v>
      </c>
      <c r="AU377" s="156" t="s">
        <v>88</v>
      </c>
      <c r="AV377" s="13" t="s">
        <v>154</v>
      </c>
      <c r="AW377" s="13" t="s">
        <v>34</v>
      </c>
      <c r="AX377" s="13" t="s">
        <v>86</v>
      </c>
      <c r="AY377" s="156" t="s">
        <v>147</v>
      </c>
    </row>
    <row r="378" spans="2:65" s="1" customFormat="1" ht="16.5" customHeight="1">
      <c r="B378" s="31"/>
      <c r="C378" s="171" t="s">
        <v>813</v>
      </c>
      <c r="D378" s="171" t="s">
        <v>444</v>
      </c>
      <c r="E378" s="172" t="s">
        <v>814</v>
      </c>
      <c r="F378" s="173" t="s">
        <v>815</v>
      </c>
      <c r="G378" s="174" t="s">
        <v>169</v>
      </c>
      <c r="H378" s="175">
        <v>3</v>
      </c>
      <c r="I378" s="176"/>
      <c r="J378" s="177">
        <f>ROUND(I378*H378,2)</f>
        <v>0</v>
      </c>
      <c r="K378" s="173" t="s">
        <v>153</v>
      </c>
      <c r="L378" s="178"/>
      <c r="M378" s="179" t="s">
        <v>1</v>
      </c>
      <c r="N378" s="180" t="s">
        <v>43</v>
      </c>
      <c r="P378" s="140">
        <f>O378*H378</f>
        <v>0</v>
      </c>
      <c r="Q378" s="140">
        <v>1.15E-2</v>
      </c>
      <c r="R378" s="140">
        <f>Q378*H378</f>
        <v>3.4500000000000003E-2</v>
      </c>
      <c r="S378" s="140">
        <v>0</v>
      </c>
      <c r="T378" s="141">
        <f>S378*H378</f>
        <v>0</v>
      </c>
      <c r="AR378" s="142" t="s">
        <v>197</v>
      </c>
      <c r="AT378" s="142" t="s">
        <v>444</v>
      </c>
      <c r="AU378" s="142" t="s">
        <v>88</v>
      </c>
      <c r="AY378" s="16" t="s">
        <v>147</v>
      </c>
      <c r="BE378" s="143">
        <f>IF(N378="základní",J378,0)</f>
        <v>0</v>
      </c>
      <c r="BF378" s="143">
        <f>IF(N378="snížená",J378,0)</f>
        <v>0</v>
      </c>
      <c r="BG378" s="143">
        <f>IF(N378="zákl. přenesená",J378,0)</f>
        <v>0</v>
      </c>
      <c r="BH378" s="143">
        <f>IF(N378="sníž. přenesená",J378,0)</f>
        <v>0</v>
      </c>
      <c r="BI378" s="143">
        <f>IF(N378="nulová",J378,0)</f>
        <v>0</v>
      </c>
      <c r="BJ378" s="16" t="s">
        <v>86</v>
      </c>
      <c r="BK378" s="143">
        <f>ROUND(I378*H378,2)</f>
        <v>0</v>
      </c>
      <c r="BL378" s="16" t="s">
        <v>154</v>
      </c>
      <c r="BM378" s="142" t="s">
        <v>816</v>
      </c>
    </row>
    <row r="379" spans="2:65" s="1" customFormat="1" ht="11.25">
      <c r="B379" s="31"/>
      <c r="D379" s="144" t="s">
        <v>156</v>
      </c>
      <c r="F379" s="145" t="s">
        <v>815</v>
      </c>
      <c r="I379" s="146"/>
      <c r="L379" s="31"/>
      <c r="M379" s="147"/>
      <c r="T379" s="55"/>
      <c r="AT379" s="16" t="s">
        <v>156</v>
      </c>
      <c r="AU379" s="16" t="s">
        <v>88</v>
      </c>
    </row>
    <row r="380" spans="2:65" s="12" customFormat="1" ht="11.25">
      <c r="B380" s="148"/>
      <c r="D380" s="144" t="s">
        <v>158</v>
      </c>
      <c r="E380" s="149" t="s">
        <v>1</v>
      </c>
      <c r="F380" s="150" t="s">
        <v>166</v>
      </c>
      <c r="H380" s="151">
        <v>3</v>
      </c>
      <c r="I380" s="152"/>
      <c r="L380" s="148"/>
      <c r="M380" s="153"/>
      <c r="T380" s="154"/>
      <c r="AT380" s="149" t="s">
        <v>158</v>
      </c>
      <c r="AU380" s="149" t="s">
        <v>88</v>
      </c>
      <c r="AV380" s="12" t="s">
        <v>88</v>
      </c>
      <c r="AW380" s="12" t="s">
        <v>34</v>
      </c>
      <c r="AX380" s="12" t="s">
        <v>78</v>
      </c>
      <c r="AY380" s="149" t="s">
        <v>147</v>
      </c>
    </row>
    <row r="381" spans="2:65" s="13" customFormat="1" ht="11.25">
      <c r="B381" s="155"/>
      <c r="D381" s="144" t="s">
        <v>158</v>
      </c>
      <c r="E381" s="156" t="s">
        <v>1</v>
      </c>
      <c r="F381" s="157" t="s">
        <v>160</v>
      </c>
      <c r="H381" s="158">
        <v>3</v>
      </c>
      <c r="I381" s="159"/>
      <c r="L381" s="155"/>
      <c r="M381" s="160"/>
      <c r="T381" s="161"/>
      <c r="AT381" s="156" t="s">
        <v>158</v>
      </c>
      <c r="AU381" s="156" t="s">
        <v>88</v>
      </c>
      <c r="AV381" s="13" t="s">
        <v>154</v>
      </c>
      <c r="AW381" s="13" t="s">
        <v>34</v>
      </c>
      <c r="AX381" s="13" t="s">
        <v>86</v>
      </c>
      <c r="AY381" s="156" t="s">
        <v>147</v>
      </c>
    </row>
    <row r="382" spans="2:65" s="1" customFormat="1" ht="24.2" customHeight="1">
      <c r="B382" s="31"/>
      <c r="C382" s="131" t="s">
        <v>817</v>
      </c>
      <c r="D382" s="131" t="s">
        <v>149</v>
      </c>
      <c r="E382" s="132" t="s">
        <v>818</v>
      </c>
      <c r="F382" s="133" t="s">
        <v>819</v>
      </c>
      <c r="G382" s="134" t="s">
        <v>169</v>
      </c>
      <c r="H382" s="135">
        <v>2</v>
      </c>
      <c r="I382" s="136"/>
      <c r="J382" s="137">
        <f>ROUND(I382*H382,2)</f>
        <v>0</v>
      </c>
      <c r="K382" s="133" t="s">
        <v>153</v>
      </c>
      <c r="L382" s="31"/>
      <c r="M382" s="138" t="s">
        <v>1</v>
      </c>
      <c r="N382" s="139" t="s">
        <v>43</v>
      </c>
      <c r="P382" s="140">
        <f>O382*H382</f>
        <v>0</v>
      </c>
      <c r="Q382" s="140">
        <v>2.8600000000000001E-3</v>
      </c>
      <c r="R382" s="140">
        <f>Q382*H382</f>
        <v>5.7200000000000003E-3</v>
      </c>
      <c r="S382" s="140">
        <v>0</v>
      </c>
      <c r="T382" s="141">
        <f>S382*H382</f>
        <v>0</v>
      </c>
      <c r="AR382" s="142" t="s">
        <v>154</v>
      </c>
      <c r="AT382" s="142" t="s">
        <v>149</v>
      </c>
      <c r="AU382" s="142" t="s">
        <v>88</v>
      </c>
      <c r="AY382" s="16" t="s">
        <v>147</v>
      </c>
      <c r="BE382" s="143">
        <f>IF(N382="základní",J382,0)</f>
        <v>0</v>
      </c>
      <c r="BF382" s="143">
        <f>IF(N382="snížená",J382,0)</f>
        <v>0</v>
      </c>
      <c r="BG382" s="143">
        <f>IF(N382="zákl. přenesená",J382,0)</f>
        <v>0</v>
      </c>
      <c r="BH382" s="143">
        <f>IF(N382="sníž. přenesená",J382,0)</f>
        <v>0</v>
      </c>
      <c r="BI382" s="143">
        <f>IF(N382="nulová",J382,0)</f>
        <v>0</v>
      </c>
      <c r="BJ382" s="16" t="s">
        <v>86</v>
      </c>
      <c r="BK382" s="143">
        <f>ROUND(I382*H382,2)</f>
        <v>0</v>
      </c>
      <c r="BL382" s="16" t="s">
        <v>154</v>
      </c>
      <c r="BM382" s="142" t="s">
        <v>820</v>
      </c>
    </row>
    <row r="383" spans="2:65" s="1" customFormat="1" ht="19.5">
      <c r="B383" s="31"/>
      <c r="D383" s="144" t="s">
        <v>156</v>
      </c>
      <c r="F383" s="145" t="s">
        <v>821</v>
      </c>
      <c r="I383" s="146"/>
      <c r="L383" s="31"/>
      <c r="M383" s="147"/>
      <c r="T383" s="55"/>
      <c r="AT383" s="16" t="s">
        <v>156</v>
      </c>
      <c r="AU383" s="16" t="s">
        <v>88</v>
      </c>
    </row>
    <row r="384" spans="2:65" s="12" customFormat="1" ht="11.25">
      <c r="B384" s="148"/>
      <c r="D384" s="144" t="s">
        <v>158</v>
      </c>
      <c r="E384" s="149" t="s">
        <v>1</v>
      </c>
      <c r="F384" s="150" t="s">
        <v>668</v>
      </c>
      <c r="H384" s="151">
        <v>2</v>
      </c>
      <c r="I384" s="152"/>
      <c r="L384" s="148"/>
      <c r="M384" s="153"/>
      <c r="T384" s="154"/>
      <c r="AT384" s="149" t="s">
        <v>158</v>
      </c>
      <c r="AU384" s="149" t="s">
        <v>88</v>
      </c>
      <c r="AV384" s="12" t="s">
        <v>88</v>
      </c>
      <c r="AW384" s="12" t="s">
        <v>34</v>
      </c>
      <c r="AX384" s="12" t="s">
        <v>78</v>
      </c>
      <c r="AY384" s="149" t="s">
        <v>147</v>
      </c>
    </row>
    <row r="385" spans="2:65" s="13" customFormat="1" ht="11.25">
      <c r="B385" s="155"/>
      <c r="D385" s="144" t="s">
        <v>158</v>
      </c>
      <c r="E385" s="156" t="s">
        <v>1</v>
      </c>
      <c r="F385" s="157" t="s">
        <v>160</v>
      </c>
      <c r="H385" s="158">
        <v>2</v>
      </c>
      <c r="I385" s="159"/>
      <c r="L385" s="155"/>
      <c r="M385" s="160"/>
      <c r="T385" s="161"/>
      <c r="AT385" s="156" t="s">
        <v>158</v>
      </c>
      <c r="AU385" s="156" t="s">
        <v>88</v>
      </c>
      <c r="AV385" s="13" t="s">
        <v>154</v>
      </c>
      <c r="AW385" s="13" t="s">
        <v>34</v>
      </c>
      <c r="AX385" s="13" t="s">
        <v>86</v>
      </c>
      <c r="AY385" s="156" t="s">
        <v>147</v>
      </c>
    </row>
    <row r="386" spans="2:65" s="1" customFormat="1" ht="24.2" customHeight="1">
      <c r="B386" s="31"/>
      <c r="C386" s="171" t="s">
        <v>822</v>
      </c>
      <c r="D386" s="171" t="s">
        <v>444</v>
      </c>
      <c r="E386" s="172" t="s">
        <v>823</v>
      </c>
      <c r="F386" s="173" t="s">
        <v>824</v>
      </c>
      <c r="G386" s="174" t="s">
        <v>169</v>
      </c>
      <c r="H386" s="175">
        <v>2</v>
      </c>
      <c r="I386" s="176"/>
      <c r="J386" s="177">
        <f>ROUND(I386*H386,2)</f>
        <v>0</v>
      </c>
      <c r="K386" s="173" t="s">
        <v>153</v>
      </c>
      <c r="L386" s="178"/>
      <c r="M386" s="179" t="s">
        <v>1</v>
      </c>
      <c r="N386" s="180" t="s">
        <v>43</v>
      </c>
      <c r="P386" s="140">
        <f>O386*H386</f>
        <v>0</v>
      </c>
      <c r="Q386" s="140">
        <v>6.5000000000000002E-2</v>
      </c>
      <c r="R386" s="140">
        <f>Q386*H386</f>
        <v>0.13</v>
      </c>
      <c r="S386" s="140">
        <v>0</v>
      </c>
      <c r="T386" s="141">
        <f>S386*H386</f>
        <v>0</v>
      </c>
      <c r="AR386" s="142" t="s">
        <v>197</v>
      </c>
      <c r="AT386" s="142" t="s">
        <v>444</v>
      </c>
      <c r="AU386" s="142" t="s">
        <v>88</v>
      </c>
      <c r="AY386" s="16" t="s">
        <v>147</v>
      </c>
      <c r="BE386" s="143">
        <f>IF(N386="základní",J386,0)</f>
        <v>0</v>
      </c>
      <c r="BF386" s="143">
        <f>IF(N386="snížená",J386,0)</f>
        <v>0</v>
      </c>
      <c r="BG386" s="143">
        <f>IF(N386="zákl. přenesená",J386,0)</f>
        <v>0</v>
      </c>
      <c r="BH386" s="143">
        <f>IF(N386="sníž. přenesená",J386,0)</f>
        <v>0</v>
      </c>
      <c r="BI386" s="143">
        <f>IF(N386="nulová",J386,0)</f>
        <v>0</v>
      </c>
      <c r="BJ386" s="16" t="s">
        <v>86</v>
      </c>
      <c r="BK386" s="143">
        <f>ROUND(I386*H386,2)</f>
        <v>0</v>
      </c>
      <c r="BL386" s="16" t="s">
        <v>154</v>
      </c>
      <c r="BM386" s="142" t="s">
        <v>825</v>
      </c>
    </row>
    <row r="387" spans="2:65" s="1" customFormat="1" ht="19.5">
      <c r="B387" s="31"/>
      <c r="D387" s="144" t="s">
        <v>156</v>
      </c>
      <c r="F387" s="145" t="s">
        <v>824</v>
      </c>
      <c r="I387" s="146"/>
      <c r="L387" s="31"/>
      <c r="M387" s="147"/>
      <c r="T387" s="55"/>
      <c r="AT387" s="16" t="s">
        <v>156</v>
      </c>
      <c r="AU387" s="16" t="s">
        <v>88</v>
      </c>
    </row>
    <row r="388" spans="2:65" s="12" customFormat="1" ht="11.25">
      <c r="B388" s="148"/>
      <c r="D388" s="144" t="s">
        <v>158</v>
      </c>
      <c r="E388" s="149" t="s">
        <v>1</v>
      </c>
      <c r="F388" s="150" t="s">
        <v>88</v>
      </c>
      <c r="H388" s="151">
        <v>2</v>
      </c>
      <c r="I388" s="152"/>
      <c r="L388" s="148"/>
      <c r="M388" s="153"/>
      <c r="T388" s="154"/>
      <c r="AT388" s="149" t="s">
        <v>158</v>
      </c>
      <c r="AU388" s="149" t="s">
        <v>88</v>
      </c>
      <c r="AV388" s="12" t="s">
        <v>88</v>
      </c>
      <c r="AW388" s="12" t="s">
        <v>34</v>
      </c>
      <c r="AX388" s="12" t="s">
        <v>78</v>
      </c>
      <c r="AY388" s="149" t="s">
        <v>147</v>
      </c>
    </row>
    <row r="389" spans="2:65" s="13" customFormat="1" ht="11.25">
      <c r="B389" s="155"/>
      <c r="D389" s="144" t="s">
        <v>158</v>
      </c>
      <c r="E389" s="156" t="s">
        <v>1</v>
      </c>
      <c r="F389" s="157" t="s">
        <v>160</v>
      </c>
      <c r="H389" s="158">
        <v>2</v>
      </c>
      <c r="I389" s="159"/>
      <c r="L389" s="155"/>
      <c r="M389" s="160"/>
      <c r="T389" s="161"/>
      <c r="AT389" s="156" t="s">
        <v>158</v>
      </c>
      <c r="AU389" s="156" t="s">
        <v>88</v>
      </c>
      <c r="AV389" s="13" t="s">
        <v>154</v>
      </c>
      <c r="AW389" s="13" t="s">
        <v>34</v>
      </c>
      <c r="AX389" s="13" t="s">
        <v>86</v>
      </c>
      <c r="AY389" s="156" t="s">
        <v>147</v>
      </c>
    </row>
    <row r="390" spans="2:65" s="1" customFormat="1" ht="16.5" customHeight="1">
      <c r="B390" s="31"/>
      <c r="C390" s="171" t="s">
        <v>826</v>
      </c>
      <c r="D390" s="171" t="s">
        <v>444</v>
      </c>
      <c r="E390" s="172" t="s">
        <v>827</v>
      </c>
      <c r="F390" s="173" t="s">
        <v>828</v>
      </c>
      <c r="G390" s="174" t="s">
        <v>169</v>
      </c>
      <c r="H390" s="175">
        <v>2</v>
      </c>
      <c r="I390" s="176"/>
      <c r="J390" s="177">
        <f>ROUND(I390*H390,2)</f>
        <v>0</v>
      </c>
      <c r="K390" s="173" t="s">
        <v>153</v>
      </c>
      <c r="L390" s="178"/>
      <c r="M390" s="179" t="s">
        <v>1</v>
      </c>
      <c r="N390" s="180" t="s">
        <v>43</v>
      </c>
      <c r="P390" s="140">
        <f>O390*H390</f>
        <v>0</v>
      </c>
      <c r="Q390" s="140">
        <v>8.6E-3</v>
      </c>
      <c r="R390" s="140">
        <f>Q390*H390</f>
        <v>1.72E-2</v>
      </c>
      <c r="S390" s="140">
        <v>0</v>
      </c>
      <c r="T390" s="141">
        <f>S390*H390</f>
        <v>0</v>
      </c>
      <c r="AR390" s="142" t="s">
        <v>197</v>
      </c>
      <c r="AT390" s="142" t="s">
        <v>444</v>
      </c>
      <c r="AU390" s="142" t="s">
        <v>88</v>
      </c>
      <c r="AY390" s="16" t="s">
        <v>147</v>
      </c>
      <c r="BE390" s="143">
        <f>IF(N390="základní",J390,0)</f>
        <v>0</v>
      </c>
      <c r="BF390" s="143">
        <f>IF(N390="snížená",J390,0)</f>
        <v>0</v>
      </c>
      <c r="BG390" s="143">
        <f>IF(N390="zákl. přenesená",J390,0)</f>
        <v>0</v>
      </c>
      <c r="BH390" s="143">
        <f>IF(N390="sníž. přenesená",J390,0)</f>
        <v>0</v>
      </c>
      <c r="BI390" s="143">
        <f>IF(N390="nulová",J390,0)</f>
        <v>0</v>
      </c>
      <c r="BJ390" s="16" t="s">
        <v>86</v>
      </c>
      <c r="BK390" s="143">
        <f>ROUND(I390*H390,2)</f>
        <v>0</v>
      </c>
      <c r="BL390" s="16" t="s">
        <v>154</v>
      </c>
      <c r="BM390" s="142" t="s">
        <v>829</v>
      </c>
    </row>
    <row r="391" spans="2:65" s="1" customFormat="1" ht="11.25">
      <c r="B391" s="31"/>
      <c r="D391" s="144" t="s">
        <v>156</v>
      </c>
      <c r="F391" s="145" t="s">
        <v>828</v>
      </c>
      <c r="I391" s="146"/>
      <c r="L391" s="31"/>
      <c r="M391" s="147"/>
      <c r="T391" s="55"/>
      <c r="AT391" s="16" t="s">
        <v>156</v>
      </c>
      <c r="AU391" s="16" t="s">
        <v>88</v>
      </c>
    </row>
    <row r="392" spans="2:65" s="12" customFormat="1" ht="11.25">
      <c r="B392" s="148"/>
      <c r="D392" s="144" t="s">
        <v>158</v>
      </c>
      <c r="E392" s="149" t="s">
        <v>1</v>
      </c>
      <c r="F392" s="150" t="s">
        <v>88</v>
      </c>
      <c r="H392" s="151">
        <v>2</v>
      </c>
      <c r="I392" s="152"/>
      <c r="L392" s="148"/>
      <c r="M392" s="153"/>
      <c r="T392" s="154"/>
      <c r="AT392" s="149" t="s">
        <v>158</v>
      </c>
      <c r="AU392" s="149" t="s">
        <v>88</v>
      </c>
      <c r="AV392" s="12" t="s">
        <v>88</v>
      </c>
      <c r="AW392" s="12" t="s">
        <v>34</v>
      </c>
      <c r="AX392" s="12" t="s">
        <v>78</v>
      </c>
      <c r="AY392" s="149" t="s">
        <v>147</v>
      </c>
    </row>
    <row r="393" spans="2:65" s="13" customFormat="1" ht="11.25">
      <c r="B393" s="155"/>
      <c r="D393" s="144" t="s">
        <v>158</v>
      </c>
      <c r="E393" s="156" t="s">
        <v>1</v>
      </c>
      <c r="F393" s="157" t="s">
        <v>160</v>
      </c>
      <c r="H393" s="158">
        <v>2</v>
      </c>
      <c r="I393" s="159"/>
      <c r="L393" s="155"/>
      <c r="M393" s="160"/>
      <c r="T393" s="161"/>
      <c r="AT393" s="156" t="s">
        <v>158</v>
      </c>
      <c r="AU393" s="156" t="s">
        <v>88</v>
      </c>
      <c r="AV393" s="13" t="s">
        <v>154</v>
      </c>
      <c r="AW393" s="13" t="s">
        <v>34</v>
      </c>
      <c r="AX393" s="13" t="s">
        <v>86</v>
      </c>
      <c r="AY393" s="156" t="s">
        <v>147</v>
      </c>
    </row>
    <row r="394" spans="2:65" s="1" customFormat="1" ht="16.5" customHeight="1">
      <c r="B394" s="31"/>
      <c r="C394" s="171" t="s">
        <v>830</v>
      </c>
      <c r="D394" s="171" t="s">
        <v>444</v>
      </c>
      <c r="E394" s="172" t="s">
        <v>831</v>
      </c>
      <c r="F394" s="173" t="s">
        <v>832</v>
      </c>
      <c r="G394" s="174" t="s">
        <v>169</v>
      </c>
      <c r="H394" s="175">
        <v>13</v>
      </c>
      <c r="I394" s="176"/>
      <c r="J394" s="177">
        <f>ROUND(I394*H394,2)</f>
        <v>0</v>
      </c>
      <c r="K394" s="173" t="s">
        <v>1</v>
      </c>
      <c r="L394" s="178"/>
      <c r="M394" s="179" t="s">
        <v>1</v>
      </c>
      <c r="N394" s="180" t="s">
        <v>43</v>
      </c>
      <c r="P394" s="140">
        <f>O394*H394</f>
        <v>0</v>
      </c>
      <c r="Q394" s="140">
        <v>0</v>
      </c>
      <c r="R394" s="140">
        <f>Q394*H394</f>
        <v>0</v>
      </c>
      <c r="S394" s="140">
        <v>0</v>
      </c>
      <c r="T394" s="141">
        <f>S394*H394</f>
        <v>0</v>
      </c>
      <c r="AR394" s="142" t="s">
        <v>197</v>
      </c>
      <c r="AT394" s="142" t="s">
        <v>444</v>
      </c>
      <c r="AU394" s="142" t="s">
        <v>88</v>
      </c>
      <c r="AY394" s="16" t="s">
        <v>147</v>
      </c>
      <c r="BE394" s="143">
        <f>IF(N394="základní",J394,0)</f>
        <v>0</v>
      </c>
      <c r="BF394" s="143">
        <f>IF(N394="snížená",J394,0)</f>
        <v>0</v>
      </c>
      <c r="BG394" s="143">
        <f>IF(N394="zákl. přenesená",J394,0)</f>
        <v>0</v>
      </c>
      <c r="BH394" s="143">
        <f>IF(N394="sníž. přenesená",J394,0)</f>
        <v>0</v>
      </c>
      <c r="BI394" s="143">
        <f>IF(N394="nulová",J394,0)</f>
        <v>0</v>
      </c>
      <c r="BJ394" s="16" t="s">
        <v>86</v>
      </c>
      <c r="BK394" s="143">
        <f>ROUND(I394*H394,2)</f>
        <v>0</v>
      </c>
      <c r="BL394" s="16" t="s">
        <v>154</v>
      </c>
      <c r="BM394" s="142" t="s">
        <v>833</v>
      </c>
    </row>
    <row r="395" spans="2:65" s="1" customFormat="1" ht="11.25">
      <c r="B395" s="31"/>
      <c r="D395" s="144" t="s">
        <v>156</v>
      </c>
      <c r="F395" s="145" t="s">
        <v>832</v>
      </c>
      <c r="I395" s="146"/>
      <c r="L395" s="31"/>
      <c r="M395" s="147"/>
      <c r="T395" s="55"/>
      <c r="AT395" s="16" t="s">
        <v>156</v>
      </c>
      <c r="AU395" s="16" t="s">
        <v>88</v>
      </c>
    </row>
    <row r="396" spans="2:65" s="12" customFormat="1" ht="11.25">
      <c r="B396" s="148"/>
      <c r="D396" s="144" t="s">
        <v>158</v>
      </c>
      <c r="E396" s="149" t="s">
        <v>1</v>
      </c>
      <c r="F396" s="150" t="s">
        <v>834</v>
      </c>
      <c r="H396" s="151">
        <v>9</v>
      </c>
      <c r="I396" s="152"/>
      <c r="L396" s="148"/>
      <c r="M396" s="153"/>
      <c r="T396" s="154"/>
      <c r="AT396" s="149" t="s">
        <v>158</v>
      </c>
      <c r="AU396" s="149" t="s">
        <v>88</v>
      </c>
      <c r="AV396" s="12" t="s">
        <v>88</v>
      </c>
      <c r="AW396" s="12" t="s">
        <v>34</v>
      </c>
      <c r="AX396" s="12" t="s">
        <v>78</v>
      </c>
      <c r="AY396" s="149" t="s">
        <v>147</v>
      </c>
    </row>
    <row r="397" spans="2:65" s="12" customFormat="1" ht="11.25">
      <c r="B397" s="148"/>
      <c r="D397" s="144" t="s">
        <v>158</v>
      </c>
      <c r="E397" s="149" t="s">
        <v>1</v>
      </c>
      <c r="F397" s="150" t="s">
        <v>835</v>
      </c>
      <c r="H397" s="151">
        <v>1</v>
      </c>
      <c r="I397" s="152"/>
      <c r="L397" s="148"/>
      <c r="M397" s="153"/>
      <c r="T397" s="154"/>
      <c r="AT397" s="149" t="s">
        <v>158</v>
      </c>
      <c r="AU397" s="149" t="s">
        <v>88</v>
      </c>
      <c r="AV397" s="12" t="s">
        <v>88</v>
      </c>
      <c r="AW397" s="12" t="s">
        <v>34</v>
      </c>
      <c r="AX397" s="12" t="s">
        <v>78</v>
      </c>
      <c r="AY397" s="149" t="s">
        <v>147</v>
      </c>
    </row>
    <row r="398" spans="2:65" s="12" customFormat="1" ht="11.25">
      <c r="B398" s="148"/>
      <c r="D398" s="144" t="s">
        <v>158</v>
      </c>
      <c r="E398" s="149" t="s">
        <v>1</v>
      </c>
      <c r="F398" s="150" t="s">
        <v>789</v>
      </c>
      <c r="H398" s="151">
        <v>3</v>
      </c>
      <c r="I398" s="152"/>
      <c r="L398" s="148"/>
      <c r="M398" s="153"/>
      <c r="T398" s="154"/>
      <c r="AT398" s="149" t="s">
        <v>158</v>
      </c>
      <c r="AU398" s="149" t="s">
        <v>88</v>
      </c>
      <c r="AV398" s="12" t="s">
        <v>88</v>
      </c>
      <c r="AW398" s="12" t="s">
        <v>34</v>
      </c>
      <c r="AX398" s="12" t="s">
        <v>78</v>
      </c>
      <c r="AY398" s="149" t="s">
        <v>147</v>
      </c>
    </row>
    <row r="399" spans="2:65" s="13" customFormat="1" ht="11.25">
      <c r="B399" s="155"/>
      <c r="D399" s="144" t="s">
        <v>158</v>
      </c>
      <c r="E399" s="156" t="s">
        <v>1</v>
      </c>
      <c r="F399" s="157" t="s">
        <v>160</v>
      </c>
      <c r="H399" s="158">
        <v>13</v>
      </c>
      <c r="I399" s="159"/>
      <c r="L399" s="155"/>
      <c r="M399" s="160"/>
      <c r="T399" s="161"/>
      <c r="AT399" s="156" t="s">
        <v>158</v>
      </c>
      <c r="AU399" s="156" t="s">
        <v>88</v>
      </c>
      <c r="AV399" s="13" t="s">
        <v>154</v>
      </c>
      <c r="AW399" s="13" t="s">
        <v>34</v>
      </c>
      <c r="AX399" s="13" t="s">
        <v>86</v>
      </c>
      <c r="AY399" s="156" t="s">
        <v>147</v>
      </c>
    </row>
    <row r="400" spans="2:65" s="1" customFormat="1" ht="16.5" customHeight="1">
      <c r="B400" s="31"/>
      <c r="C400" s="171" t="s">
        <v>836</v>
      </c>
      <c r="D400" s="171" t="s">
        <v>444</v>
      </c>
      <c r="E400" s="172" t="s">
        <v>837</v>
      </c>
      <c r="F400" s="173" t="s">
        <v>838</v>
      </c>
      <c r="G400" s="174" t="s">
        <v>169</v>
      </c>
      <c r="H400" s="175">
        <v>14</v>
      </c>
      <c r="I400" s="176"/>
      <c r="J400" s="177">
        <f>ROUND(I400*H400,2)</f>
        <v>0</v>
      </c>
      <c r="K400" s="173" t="s">
        <v>1</v>
      </c>
      <c r="L400" s="178"/>
      <c r="M400" s="179" t="s">
        <v>1</v>
      </c>
      <c r="N400" s="180" t="s">
        <v>43</v>
      </c>
      <c r="P400" s="140">
        <f>O400*H400</f>
        <v>0</v>
      </c>
      <c r="Q400" s="140">
        <v>0</v>
      </c>
      <c r="R400" s="140">
        <f>Q400*H400</f>
        <v>0</v>
      </c>
      <c r="S400" s="140">
        <v>0</v>
      </c>
      <c r="T400" s="141">
        <f>S400*H400</f>
        <v>0</v>
      </c>
      <c r="AR400" s="142" t="s">
        <v>197</v>
      </c>
      <c r="AT400" s="142" t="s">
        <v>444</v>
      </c>
      <c r="AU400" s="142" t="s">
        <v>88</v>
      </c>
      <c r="AY400" s="16" t="s">
        <v>147</v>
      </c>
      <c r="BE400" s="143">
        <f>IF(N400="základní",J400,0)</f>
        <v>0</v>
      </c>
      <c r="BF400" s="143">
        <f>IF(N400="snížená",J400,0)</f>
        <v>0</v>
      </c>
      <c r="BG400" s="143">
        <f>IF(N400="zákl. přenesená",J400,0)</f>
        <v>0</v>
      </c>
      <c r="BH400" s="143">
        <f>IF(N400="sníž. přenesená",J400,0)</f>
        <v>0</v>
      </c>
      <c r="BI400" s="143">
        <f>IF(N400="nulová",J400,0)</f>
        <v>0</v>
      </c>
      <c r="BJ400" s="16" t="s">
        <v>86</v>
      </c>
      <c r="BK400" s="143">
        <f>ROUND(I400*H400,2)</f>
        <v>0</v>
      </c>
      <c r="BL400" s="16" t="s">
        <v>154</v>
      </c>
      <c r="BM400" s="142" t="s">
        <v>839</v>
      </c>
    </row>
    <row r="401" spans="2:65" s="1" customFormat="1" ht="11.25">
      <c r="B401" s="31"/>
      <c r="D401" s="144" t="s">
        <v>156</v>
      </c>
      <c r="F401" s="145" t="s">
        <v>838</v>
      </c>
      <c r="I401" s="146"/>
      <c r="L401" s="31"/>
      <c r="M401" s="147"/>
      <c r="T401" s="55"/>
      <c r="AT401" s="16" t="s">
        <v>156</v>
      </c>
      <c r="AU401" s="16" t="s">
        <v>88</v>
      </c>
    </row>
    <row r="402" spans="2:65" s="12" customFormat="1" ht="11.25">
      <c r="B402" s="148"/>
      <c r="D402" s="144" t="s">
        <v>158</v>
      </c>
      <c r="E402" s="149" t="s">
        <v>1</v>
      </c>
      <c r="F402" s="150" t="s">
        <v>840</v>
      </c>
      <c r="H402" s="151">
        <v>8</v>
      </c>
      <c r="I402" s="152"/>
      <c r="L402" s="148"/>
      <c r="M402" s="153"/>
      <c r="T402" s="154"/>
      <c r="AT402" s="149" t="s">
        <v>158</v>
      </c>
      <c r="AU402" s="149" t="s">
        <v>88</v>
      </c>
      <c r="AV402" s="12" t="s">
        <v>88</v>
      </c>
      <c r="AW402" s="12" t="s">
        <v>34</v>
      </c>
      <c r="AX402" s="12" t="s">
        <v>78</v>
      </c>
      <c r="AY402" s="149" t="s">
        <v>147</v>
      </c>
    </row>
    <row r="403" spans="2:65" s="12" customFormat="1" ht="11.25">
      <c r="B403" s="148"/>
      <c r="D403" s="144" t="s">
        <v>158</v>
      </c>
      <c r="E403" s="149" t="s">
        <v>1</v>
      </c>
      <c r="F403" s="150" t="s">
        <v>841</v>
      </c>
      <c r="H403" s="151">
        <v>6</v>
      </c>
      <c r="I403" s="152"/>
      <c r="L403" s="148"/>
      <c r="M403" s="153"/>
      <c r="T403" s="154"/>
      <c r="AT403" s="149" t="s">
        <v>158</v>
      </c>
      <c r="AU403" s="149" t="s">
        <v>88</v>
      </c>
      <c r="AV403" s="12" t="s">
        <v>88</v>
      </c>
      <c r="AW403" s="12" t="s">
        <v>34</v>
      </c>
      <c r="AX403" s="12" t="s">
        <v>78</v>
      </c>
      <c r="AY403" s="149" t="s">
        <v>147</v>
      </c>
    </row>
    <row r="404" spans="2:65" s="13" customFormat="1" ht="11.25">
      <c r="B404" s="155"/>
      <c r="D404" s="144" t="s">
        <v>158</v>
      </c>
      <c r="E404" s="156" t="s">
        <v>1</v>
      </c>
      <c r="F404" s="157" t="s">
        <v>160</v>
      </c>
      <c r="H404" s="158">
        <v>14</v>
      </c>
      <c r="I404" s="159"/>
      <c r="L404" s="155"/>
      <c r="M404" s="160"/>
      <c r="T404" s="161"/>
      <c r="AT404" s="156" t="s">
        <v>158</v>
      </c>
      <c r="AU404" s="156" t="s">
        <v>88</v>
      </c>
      <c r="AV404" s="13" t="s">
        <v>154</v>
      </c>
      <c r="AW404" s="13" t="s">
        <v>34</v>
      </c>
      <c r="AX404" s="13" t="s">
        <v>86</v>
      </c>
      <c r="AY404" s="156" t="s">
        <v>147</v>
      </c>
    </row>
    <row r="405" spans="2:65" s="1" customFormat="1" ht="24.2" customHeight="1">
      <c r="B405" s="31"/>
      <c r="C405" s="131" t="s">
        <v>842</v>
      </c>
      <c r="D405" s="131" t="s">
        <v>149</v>
      </c>
      <c r="E405" s="132" t="s">
        <v>843</v>
      </c>
      <c r="F405" s="133" t="s">
        <v>844</v>
      </c>
      <c r="G405" s="134" t="s">
        <v>169</v>
      </c>
      <c r="H405" s="135">
        <v>4</v>
      </c>
      <c r="I405" s="136"/>
      <c r="J405" s="137">
        <f>ROUND(I405*H405,2)</f>
        <v>0</v>
      </c>
      <c r="K405" s="133" t="s">
        <v>153</v>
      </c>
      <c r="L405" s="31"/>
      <c r="M405" s="138" t="s">
        <v>1</v>
      </c>
      <c r="N405" s="139" t="s">
        <v>43</v>
      </c>
      <c r="P405" s="140">
        <f>O405*H405</f>
        <v>0</v>
      </c>
      <c r="Q405" s="140">
        <v>0.45937</v>
      </c>
      <c r="R405" s="140">
        <f>Q405*H405</f>
        <v>1.83748</v>
      </c>
      <c r="S405" s="140">
        <v>0</v>
      </c>
      <c r="T405" s="141">
        <f>S405*H405</f>
        <v>0</v>
      </c>
      <c r="AR405" s="142" t="s">
        <v>154</v>
      </c>
      <c r="AT405" s="142" t="s">
        <v>149</v>
      </c>
      <c r="AU405" s="142" t="s">
        <v>88</v>
      </c>
      <c r="AY405" s="16" t="s">
        <v>147</v>
      </c>
      <c r="BE405" s="143">
        <f>IF(N405="základní",J405,0)</f>
        <v>0</v>
      </c>
      <c r="BF405" s="143">
        <f>IF(N405="snížená",J405,0)</f>
        <v>0</v>
      </c>
      <c r="BG405" s="143">
        <f>IF(N405="zákl. přenesená",J405,0)</f>
        <v>0</v>
      </c>
      <c r="BH405" s="143">
        <f>IF(N405="sníž. přenesená",J405,0)</f>
        <v>0</v>
      </c>
      <c r="BI405" s="143">
        <f>IF(N405="nulová",J405,0)</f>
        <v>0</v>
      </c>
      <c r="BJ405" s="16" t="s">
        <v>86</v>
      </c>
      <c r="BK405" s="143">
        <f>ROUND(I405*H405,2)</f>
        <v>0</v>
      </c>
      <c r="BL405" s="16" t="s">
        <v>154</v>
      </c>
      <c r="BM405" s="142" t="s">
        <v>845</v>
      </c>
    </row>
    <row r="406" spans="2:65" s="1" customFormat="1" ht="19.5">
      <c r="B406" s="31"/>
      <c r="D406" s="144" t="s">
        <v>156</v>
      </c>
      <c r="F406" s="145" t="s">
        <v>846</v>
      </c>
      <c r="I406" s="146"/>
      <c r="L406" s="31"/>
      <c r="M406" s="147"/>
      <c r="T406" s="55"/>
      <c r="AT406" s="16" t="s">
        <v>156</v>
      </c>
      <c r="AU406" s="16" t="s">
        <v>88</v>
      </c>
    </row>
    <row r="407" spans="2:65" s="12" customFormat="1" ht="11.25">
      <c r="B407" s="148"/>
      <c r="D407" s="144" t="s">
        <v>158</v>
      </c>
      <c r="E407" s="149" t="s">
        <v>1</v>
      </c>
      <c r="F407" s="150" t="s">
        <v>847</v>
      </c>
      <c r="H407" s="151">
        <v>4</v>
      </c>
      <c r="I407" s="152"/>
      <c r="L407" s="148"/>
      <c r="M407" s="153"/>
      <c r="T407" s="154"/>
      <c r="AT407" s="149" t="s">
        <v>158</v>
      </c>
      <c r="AU407" s="149" t="s">
        <v>88</v>
      </c>
      <c r="AV407" s="12" t="s">
        <v>88</v>
      </c>
      <c r="AW407" s="12" t="s">
        <v>34</v>
      </c>
      <c r="AX407" s="12" t="s">
        <v>78</v>
      </c>
      <c r="AY407" s="149" t="s">
        <v>147</v>
      </c>
    </row>
    <row r="408" spans="2:65" s="13" customFormat="1" ht="11.25">
      <c r="B408" s="155"/>
      <c r="D408" s="144" t="s">
        <v>158</v>
      </c>
      <c r="E408" s="156" t="s">
        <v>1</v>
      </c>
      <c r="F408" s="157" t="s">
        <v>160</v>
      </c>
      <c r="H408" s="158">
        <v>4</v>
      </c>
      <c r="I408" s="159"/>
      <c r="L408" s="155"/>
      <c r="M408" s="160"/>
      <c r="T408" s="161"/>
      <c r="AT408" s="156" t="s">
        <v>158</v>
      </c>
      <c r="AU408" s="156" t="s">
        <v>88</v>
      </c>
      <c r="AV408" s="13" t="s">
        <v>154</v>
      </c>
      <c r="AW408" s="13" t="s">
        <v>34</v>
      </c>
      <c r="AX408" s="13" t="s">
        <v>86</v>
      </c>
      <c r="AY408" s="156" t="s">
        <v>147</v>
      </c>
    </row>
    <row r="409" spans="2:65" s="1" customFormat="1" ht="24.2" customHeight="1">
      <c r="B409" s="31"/>
      <c r="C409" s="131" t="s">
        <v>848</v>
      </c>
      <c r="D409" s="131" t="s">
        <v>149</v>
      </c>
      <c r="E409" s="132" t="s">
        <v>849</v>
      </c>
      <c r="F409" s="133" t="s">
        <v>850</v>
      </c>
      <c r="G409" s="134" t="s">
        <v>335</v>
      </c>
      <c r="H409" s="135">
        <v>68.8</v>
      </c>
      <c r="I409" s="136"/>
      <c r="J409" s="137">
        <f>ROUND(I409*H409,2)</f>
        <v>0</v>
      </c>
      <c r="K409" s="133" t="s">
        <v>153</v>
      </c>
      <c r="L409" s="31"/>
      <c r="M409" s="138" t="s">
        <v>1</v>
      </c>
      <c r="N409" s="139" t="s">
        <v>43</v>
      </c>
      <c r="P409" s="140">
        <f>O409*H409</f>
        <v>0</v>
      </c>
      <c r="Q409" s="140">
        <v>0</v>
      </c>
      <c r="R409" s="140">
        <f>Q409*H409</f>
        <v>0</v>
      </c>
      <c r="S409" s="140">
        <v>0</v>
      </c>
      <c r="T409" s="141">
        <f>S409*H409</f>
        <v>0</v>
      </c>
      <c r="AR409" s="142" t="s">
        <v>154</v>
      </c>
      <c r="AT409" s="142" t="s">
        <v>149</v>
      </c>
      <c r="AU409" s="142" t="s">
        <v>88</v>
      </c>
      <c r="AY409" s="16" t="s">
        <v>147</v>
      </c>
      <c r="BE409" s="143">
        <f>IF(N409="základní",J409,0)</f>
        <v>0</v>
      </c>
      <c r="BF409" s="143">
        <f>IF(N409="snížená",J409,0)</f>
        <v>0</v>
      </c>
      <c r="BG409" s="143">
        <f>IF(N409="zákl. přenesená",J409,0)</f>
        <v>0</v>
      </c>
      <c r="BH409" s="143">
        <f>IF(N409="sníž. přenesená",J409,0)</f>
        <v>0</v>
      </c>
      <c r="BI409" s="143">
        <f>IF(N409="nulová",J409,0)</f>
        <v>0</v>
      </c>
      <c r="BJ409" s="16" t="s">
        <v>86</v>
      </c>
      <c r="BK409" s="143">
        <f>ROUND(I409*H409,2)</f>
        <v>0</v>
      </c>
      <c r="BL409" s="16" t="s">
        <v>154</v>
      </c>
      <c r="BM409" s="142" t="s">
        <v>851</v>
      </c>
    </row>
    <row r="410" spans="2:65" s="1" customFormat="1" ht="11.25">
      <c r="B410" s="31"/>
      <c r="D410" s="144" t="s">
        <v>156</v>
      </c>
      <c r="F410" s="145" t="s">
        <v>852</v>
      </c>
      <c r="I410" s="146"/>
      <c r="L410" s="31"/>
      <c r="M410" s="147"/>
      <c r="T410" s="55"/>
      <c r="AT410" s="16" t="s">
        <v>156</v>
      </c>
      <c r="AU410" s="16" t="s">
        <v>88</v>
      </c>
    </row>
    <row r="411" spans="2:65" s="12" customFormat="1" ht="11.25">
      <c r="B411" s="148"/>
      <c r="D411" s="144" t="s">
        <v>158</v>
      </c>
      <c r="E411" s="149" t="s">
        <v>1</v>
      </c>
      <c r="F411" s="150" t="s">
        <v>853</v>
      </c>
      <c r="H411" s="151">
        <v>68.8</v>
      </c>
      <c r="I411" s="152"/>
      <c r="L411" s="148"/>
      <c r="M411" s="153"/>
      <c r="T411" s="154"/>
      <c r="AT411" s="149" t="s">
        <v>158</v>
      </c>
      <c r="AU411" s="149" t="s">
        <v>88</v>
      </c>
      <c r="AV411" s="12" t="s">
        <v>88</v>
      </c>
      <c r="AW411" s="12" t="s">
        <v>34</v>
      </c>
      <c r="AX411" s="12" t="s">
        <v>78</v>
      </c>
      <c r="AY411" s="149" t="s">
        <v>147</v>
      </c>
    </row>
    <row r="412" spans="2:65" s="13" customFormat="1" ht="11.25">
      <c r="B412" s="155"/>
      <c r="D412" s="144" t="s">
        <v>158</v>
      </c>
      <c r="E412" s="156" t="s">
        <v>1</v>
      </c>
      <c r="F412" s="157" t="s">
        <v>160</v>
      </c>
      <c r="H412" s="158">
        <v>68.8</v>
      </c>
      <c r="I412" s="159"/>
      <c r="L412" s="155"/>
      <c r="M412" s="160"/>
      <c r="T412" s="161"/>
      <c r="AT412" s="156" t="s">
        <v>158</v>
      </c>
      <c r="AU412" s="156" t="s">
        <v>88</v>
      </c>
      <c r="AV412" s="13" t="s">
        <v>154</v>
      </c>
      <c r="AW412" s="13" t="s">
        <v>34</v>
      </c>
      <c r="AX412" s="13" t="s">
        <v>86</v>
      </c>
      <c r="AY412" s="156" t="s">
        <v>147</v>
      </c>
    </row>
    <row r="413" spans="2:65" s="1" customFormat="1" ht="37.9" customHeight="1">
      <c r="B413" s="31"/>
      <c r="C413" s="131" t="s">
        <v>854</v>
      </c>
      <c r="D413" s="131" t="s">
        <v>149</v>
      </c>
      <c r="E413" s="132" t="s">
        <v>855</v>
      </c>
      <c r="F413" s="133" t="s">
        <v>856</v>
      </c>
      <c r="G413" s="134" t="s">
        <v>169</v>
      </c>
      <c r="H413" s="135">
        <v>1</v>
      </c>
      <c r="I413" s="136"/>
      <c r="J413" s="137">
        <f>ROUND(I413*H413,2)</f>
        <v>0</v>
      </c>
      <c r="K413" s="133" t="s">
        <v>1</v>
      </c>
      <c r="L413" s="31"/>
      <c r="M413" s="138" t="s">
        <v>1</v>
      </c>
      <c r="N413" s="139" t="s">
        <v>43</v>
      </c>
      <c r="P413" s="140">
        <f>O413*H413</f>
        <v>0</v>
      </c>
      <c r="Q413" s="140">
        <v>0</v>
      </c>
      <c r="R413" s="140">
        <f>Q413*H413</f>
        <v>0</v>
      </c>
      <c r="S413" s="140">
        <v>0</v>
      </c>
      <c r="T413" s="141">
        <f>S413*H413</f>
        <v>0</v>
      </c>
      <c r="AR413" s="142" t="s">
        <v>154</v>
      </c>
      <c r="AT413" s="142" t="s">
        <v>149</v>
      </c>
      <c r="AU413" s="142" t="s">
        <v>88</v>
      </c>
      <c r="AY413" s="16" t="s">
        <v>147</v>
      </c>
      <c r="BE413" s="143">
        <f>IF(N413="základní",J413,0)</f>
        <v>0</v>
      </c>
      <c r="BF413" s="143">
        <f>IF(N413="snížená",J413,0)</f>
        <v>0</v>
      </c>
      <c r="BG413" s="143">
        <f>IF(N413="zákl. přenesená",J413,0)</f>
        <v>0</v>
      </c>
      <c r="BH413" s="143">
        <f>IF(N413="sníž. přenesená",J413,0)</f>
        <v>0</v>
      </c>
      <c r="BI413" s="143">
        <f>IF(N413="nulová",J413,0)</f>
        <v>0</v>
      </c>
      <c r="BJ413" s="16" t="s">
        <v>86</v>
      </c>
      <c r="BK413" s="143">
        <f>ROUND(I413*H413,2)</f>
        <v>0</v>
      </c>
      <c r="BL413" s="16" t="s">
        <v>154</v>
      </c>
      <c r="BM413" s="142" t="s">
        <v>857</v>
      </c>
    </row>
    <row r="414" spans="2:65" s="1" customFormat="1" ht="19.5">
      <c r="B414" s="31"/>
      <c r="D414" s="144" t="s">
        <v>156</v>
      </c>
      <c r="F414" s="145" t="s">
        <v>856</v>
      </c>
      <c r="I414" s="146"/>
      <c r="L414" s="31"/>
      <c r="M414" s="147"/>
      <c r="T414" s="55"/>
      <c r="AT414" s="16" t="s">
        <v>156</v>
      </c>
      <c r="AU414" s="16" t="s">
        <v>88</v>
      </c>
    </row>
    <row r="415" spans="2:65" s="12" customFormat="1" ht="11.25">
      <c r="B415" s="148"/>
      <c r="D415" s="144" t="s">
        <v>158</v>
      </c>
      <c r="E415" s="149" t="s">
        <v>1</v>
      </c>
      <c r="F415" s="150" t="s">
        <v>858</v>
      </c>
      <c r="H415" s="151">
        <v>1</v>
      </c>
      <c r="I415" s="152"/>
      <c r="L415" s="148"/>
      <c r="M415" s="153"/>
      <c r="T415" s="154"/>
      <c r="AT415" s="149" t="s">
        <v>158</v>
      </c>
      <c r="AU415" s="149" t="s">
        <v>88</v>
      </c>
      <c r="AV415" s="12" t="s">
        <v>88</v>
      </c>
      <c r="AW415" s="12" t="s">
        <v>34</v>
      </c>
      <c r="AX415" s="12" t="s">
        <v>78</v>
      </c>
      <c r="AY415" s="149" t="s">
        <v>147</v>
      </c>
    </row>
    <row r="416" spans="2:65" s="13" customFormat="1" ht="11.25">
      <c r="B416" s="155"/>
      <c r="D416" s="144" t="s">
        <v>158</v>
      </c>
      <c r="E416" s="156" t="s">
        <v>1</v>
      </c>
      <c r="F416" s="157" t="s">
        <v>160</v>
      </c>
      <c r="H416" s="158">
        <v>1</v>
      </c>
      <c r="I416" s="159"/>
      <c r="L416" s="155"/>
      <c r="M416" s="160"/>
      <c r="T416" s="161"/>
      <c r="AT416" s="156" t="s">
        <v>158</v>
      </c>
      <c r="AU416" s="156" t="s">
        <v>88</v>
      </c>
      <c r="AV416" s="13" t="s">
        <v>154</v>
      </c>
      <c r="AW416" s="13" t="s">
        <v>34</v>
      </c>
      <c r="AX416" s="13" t="s">
        <v>86</v>
      </c>
      <c r="AY416" s="156" t="s">
        <v>147</v>
      </c>
    </row>
    <row r="417" spans="2:65" s="1" customFormat="1" ht="24.2" customHeight="1">
      <c r="B417" s="31"/>
      <c r="C417" s="131" t="s">
        <v>859</v>
      </c>
      <c r="D417" s="131" t="s">
        <v>149</v>
      </c>
      <c r="E417" s="132" t="s">
        <v>860</v>
      </c>
      <c r="F417" s="133" t="s">
        <v>861</v>
      </c>
      <c r="G417" s="134" t="s">
        <v>169</v>
      </c>
      <c r="H417" s="135">
        <v>1</v>
      </c>
      <c r="I417" s="136"/>
      <c r="J417" s="137">
        <f>ROUND(I417*H417,2)</f>
        <v>0</v>
      </c>
      <c r="K417" s="133" t="s">
        <v>1</v>
      </c>
      <c r="L417" s="31"/>
      <c r="M417" s="138" t="s">
        <v>1</v>
      </c>
      <c r="N417" s="139" t="s">
        <v>43</v>
      </c>
      <c r="P417" s="140">
        <f>O417*H417</f>
        <v>0</v>
      </c>
      <c r="Q417" s="140">
        <v>0</v>
      </c>
      <c r="R417" s="140">
        <f>Q417*H417</f>
        <v>0</v>
      </c>
      <c r="S417" s="140">
        <v>0</v>
      </c>
      <c r="T417" s="141">
        <f>S417*H417</f>
        <v>0</v>
      </c>
      <c r="AR417" s="142" t="s">
        <v>154</v>
      </c>
      <c r="AT417" s="142" t="s">
        <v>149</v>
      </c>
      <c r="AU417" s="142" t="s">
        <v>88</v>
      </c>
      <c r="AY417" s="16" t="s">
        <v>147</v>
      </c>
      <c r="BE417" s="143">
        <f>IF(N417="základní",J417,0)</f>
        <v>0</v>
      </c>
      <c r="BF417" s="143">
        <f>IF(N417="snížená",J417,0)</f>
        <v>0</v>
      </c>
      <c r="BG417" s="143">
        <f>IF(N417="zákl. přenesená",J417,0)</f>
        <v>0</v>
      </c>
      <c r="BH417" s="143">
        <f>IF(N417="sníž. přenesená",J417,0)</f>
        <v>0</v>
      </c>
      <c r="BI417" s="143">
        <f>IF(N417="nulová",J417,0)</f>
        <v>0</v>
      </c>
      <c r="BJ417" s="16" t="s">
        <v>86</v>
      </c>
      <c r="BK417" s="143">
        <f>ROUND(I417*H417,2)</f>
        <v>0</v>
      </c>
      <c r="BL417" s="16" t="s">
        <v>154</v>
      </c>
      <c r="BM417" s="142" t="s">
        <v>862</v>
      </c>
    </row>
    <row r="418" spans="2:65" s="1" customFormat="1" ht="11.25">
      <c r="B418" s="31"/>
      <c r="D418" s="144" t="s">
        <v>156</v>
      </c>
      <c r="F418" s="145" t="s">
        <v>861</v>
      </c>
      <c r="I418" s="146"/>
      <c r="L418" s="31"/>
      <c r="M418" s="147"/>
      <c r="T418" s="55"/>
      <c r="AT418" s="16" t="s">
        <v>156</v>
      </c>
      <c r="AU418" s="16" t="s">
        <v>88</v>
      </c>
    </row>
    <row r="419" spans="2:65" s="12" customFormat="1" ht="11.25">
      <c r="B419" s="148"/>
      <c r="D419" s="144" t="s">
        <v>158</v>
      </c>
      <c r="E419" s="149" t="s">
        <v>1</v>
      </c>
      <c r="F419" s="150" t="s">
        <v>858</v>
      </c>
      <c r="H419" s="151">
        <v>1</v>
      </c>
      <c r="I419" s="152"/>
      <c r="L419" s="148"/>
      <c r="M419" s="153"/>
      <c r="T419" s="154"/>
      <c r="AT419" s="149" t="s">
        <v>158</v>
      </c>
      <c r="AU419" s="149" t="s">
        <v>88</v>
      </c>
      <c r="AV419" s="12" t="s">
        <v>88</v>
      </c>
      <c r="AW419" s="12" t="s">
        <v>34</v>
      </c>
      <c r="AX419" s="12" t="s">
        <v>78</v>
      </c>
      <c r="AY419" s="149" t="s">
        <v>147</v>
      </c>
    </row>
    <row r="420" spans="2:65" s="13" customFormat="1" ht="11.25">
      <c r="B420" s="155"/>
      <c r="D420" s="144" t="s">
        <v>158</v>
      </c>
      <c r="E420" s="156" t="s">
        <v>1</v>
      </c>
      <c r="F420" s="157" t="s">
        <v>160</v>
      </c>
      <c r="H420" s="158">
        <v>1</v>
      </c>
      <c r="I420" s="159"/>
      <c r="L420" s="155"/>
      <c r="M420" s="160"/>
      <c r="T420" s="161"/>
      <c r="AT420" s="156" t="s">
        <v>158</v>
      </c>
      <c r="AU420" s="156" t="s">
        <v>88</v>
      </c>
      <c r="AV420" s="13" t="s">
        <v>154</v>
      </c>
      <c r="AW420" s="13" t="s">
        <v>34</v>
      </c>
      <c r="AX420" s="13" t="s">
        <v>86</v>
      </c>
      <c r="AY420" s="156" t="s">
        <v>147</v>
      </c>
    </row>
    <row r="421" spans="2:65" s="1" customFormat="1" ht="24.2" customHeight="1">
      <c r="B421" s="31"/>
      <c r="C421" s="131" t="s">
        <v>863</v>
      </c>
      <c r="D421" s="131" t="s">
        <v>149</v>
      </c>
      <c r="E421" s="132" t="s">
        <v>864</v>
      </c>
      <c r="F421" s="133" t="s">
        <v>865</v>
      </c>
      <c r="G421" s="134" t="s">
        <v>169</v>
      </c>
      <c r="H421" s="135">
        <v>4</v>
      </c>
      <c r="I421" s="136"/>
      <c r="J421" s="137">
        <f>ROUND(I421*H421,2)</f>
        <v>0</v>
      </c>
      <c r="K421" s="133" t="s">
        <v>1</v>
      </c>
      <c r="L421" s="31"/>
      <c r="M421" s="138" t="s">
        <v>1</v>
      </c>
      <c r="N421" s="139" t="s">
        <v>43</v>
      </c>
      <c r="P421" s="140">
        <f>O421*H421</f>
        <v>0</v>
      </c>
      <c r="Q421" s="140">
        <v>0</v>
      </c>
      <c r="R421" s="140">
        <f>Q421*H421</f>
        <v>0</v>
      </c>
      <c r="S421" s="140">
        <v>0</v>
      </c>
      <c r="T421" s="141">
        <f>S421*H421</f>
        <v>0</v>
      </c>
      <c r="AR421" s="142" t="s">
        <v>154</v>
      </c>
      <c r="AT421" s="142" t="s">
        <v>149</v>
      </c>
      <c r="AU421" s="142" t="s">
        <v>88</v>
      </c>
      <c r="AY421" s="16" t="s">
        <v>147</v>
      </c>
      <c r="BE421" s="143">
        <f>IF(N421="základní",J421,0)</f>
        <v>0</v>
      </c>
      <c r="BF421" s="143">
        <f>IF(N421="snížená",J421,0)</f>
        <v>0</v>
      </c>
      <c r="BG421" s="143">
        <f>IF(N421="zákl. přenesená",J421,0)</f>
        <v>0</v>
      </c>
      <c r="BH421" s="143">
        <f>IF(N421="sníž. přenesená",J421,0)</f>
        <v>0</v>
      </c>
      <c r="BI421" s="143">
        <f>IF(N421="nulová",J421,0)</f>
        <v>0</v>
      </c>
      <c r="BJ421" s="16" t="s">
        <v>86</v>
      </c>
      <c r="BK421" s="143">
        <f>ROUND(I421*H421,2)</f>
        <v>0</v>
      </c>
      <c r="BL421" s="16" t="s">
        <v>154</v>
      </c>
      <c r="BM421" s="142" t="s">
        <v>866</v>
      </c>
    </row>
    <row r="422" spans="2:65" s="1" customFormat="1" ht="11.25">
      <c r="B422" s="31"/>
      <c r="D422" s="144" t="s">
        <v>156</v>
      </c>
      <c r="F422" s="145" t="s">
        <v>865</v>
      </c>
      <c r="I422" s="146"/>
      <c r="L422" s="31"/>
      <c r="M422" s="147"/>
      <c r="T422" s="55"/>
      <c r="AT422" s="16" t="s">
        <v>156</v>
      </c>
      <c r="AU422" s="16" t="s">
        <v>88</v>
      </c>
    </row>
    <row r="423" spans="2:65" s="12" customFormat="1" ht="11.25">
      <c r="B423" s="148"/>
      <c r="D423" s="144" t="s">
        <v>158</v>
      </c>
      <c r="E423" s="149" t="s">
        <v>1</v>
      </c>
      <c r="F423" s="150" t="s">
        <v>668</v>
      </c>
      <c r="H423" s="151">
        <v>2</v>
      </c>
      <c r="I423" s="152"/>
      <c r="L423" s="148"/>
      <c r="M423" s="153"/>
      <c r="T423" s="154"/>
      <c r="AT423" s="149" t="s">
        <v>158</v>
      </c>
      <c r="AU423" s="149" t="s">
        <v>88</v>
      </c>
      <c r="AV423" s="12" t="s">
        <v>88</v>
      </c>
      <c r="AW423" s="12" t="s">
        <v>34</v>
      </c>
      <c r="AX423" s="12" t="s">
        <v>78</v>
      </c>
      <c r="AY423" s="149" t="s">
        <v>147</v>
      </c>
    </row>
    <row r="424" spans="2:65" s="12" customFormat="1" ht="11.25">
      <c r="B424" s="148"/>
      <c r="D424" s="144" t="s">
        <v>158</v>
      </c>
      <c r="E424" s="149" t="s">
        <v>1</v>
      </c>
      <c r="F424" s="150" t="s">
        <v>726</v>
      </c>
      <c r="H424" s="151">
        <v>2</v>
      </c>
      <c r="I424" s="152"/>
      <c r="L424" s="148"/>
      <c r="M424" s="153"/>
      <c r="T424" s="154"/>
      <c r="AT424" s="149" t="s">
        <v>158</v>
      </c>
      <c r="AU424" s="149" t="s">
        <v>88</v>
      </c>
      <c r="AV424" s="12" t="s">
        <v>88</v>
      </c>
      <c r="AW424" s="12" t="s">
        <v>34</v>
      </c>
      <c r="AX424" s="12" t="s">
        <v>78</v>
      </c>
      <c r="AY424" s="149" t="s">
        <v>147</v>
      </c>
    </row>
    <row r="425" spans="2:65" s="13" customFormat="1" ht="11.25">
      <c r="B425" s="155"/>
      <c r="D425" s="144" t="s">
        <v>158</v>
      </c>
      <c r="E425" s="156" t="s">
        <v>1</v>
      </c>
      <c r="F425" s="157" t="s">
        <v>160</v>
      </c>
      <c r="H425" s="158">
        <v>4</v>
      </c>
      <c r="I425" s="159"/>
      <c r="L425" s="155"/>
      <c r="M425" s="160"/>
      <c r="T425" s="161"/>
      <c r="AT425" s="156" t="s">
        <v>158</v>
      </c>
      <c r="AU425" s="156" t="s">
        <v>88</v>
      </c>
      <c r="AV425" s="13" t="s">
        <v>154</v>
      </c>
      <c r="AW425" s="13" t="s">
        <v>34</v>
      </c>
      <c r="AX425" s="13" t="s">
        <v>86</v>
      </c>
      <c r="AY425" s="156" t="s">
        <v>147</v>
      </c>
    </row>
    <row r="426" spans="2:65" s="1" customFormat="1" ht="24.2" customHeight="1">
      <c r="B426" s="31"/>
      <c r="C426" s="131" t="s">
        <v>867</v>
      </c>
      <c r="D426" s="131" t="s">
        <v>149</v>
      </c>
      <c r="E426" s="132" t="s">
        <v>868</v>
      </c>
      <c r="F426" s="133" t="s">
        <v>869</v>
      </c>
      <c r="G426" s="134" t="s">
        <v>335</v>
      </c>
      <c r="H426" s="135">
        <v>68.8</v>
      </c>
      <c r="I426" s="136"/>
      <c r="J426" s="137">
        <f>ROUND(I426*H426,2)</f>
        <v>0</v>
      </c>
      <c r="K426" s="133" t="s">
        <v>153</v>
      </c>
      <c r="L426" s="31"/>
      <c r="M426" s="138" t="s">
        <v>1</v>
      </c>
      <c r="N426" s="139" t="s">
        <v>43</v>
      </c>
      <c r="P426" s="140">
        <f>O426*H426</f>
        <v>0</v>
      </c>
      <c r="Q426" s="140">
        <v>9.0000000000000006E-5</v>
      </c>
      <c r="R426" s="140">
        <f>Q426*H426</f>
        <v>6.1920000000000005E-3</v>
      </c>
      <c r="S426" s="140">
        <v>0</v>
      </c>
      <c r="T426" s="141">
        <f>S426*H426</f>
        <v>0</v>
      </c>
      <c r="AR426" s="142" t="s">
        <v>154</v>
      </c>
      <c r="AT426" s="142" t="s">
        <v>149</v>
      </c>
      <c r="AU426" s="142" t="s">
        <v>88</v>
      </c>
      <c r="AY426" s="16" t="s">
        <v>147</v>
      </c>
      <c r="BE426" s="143">
        <f>IF(N426="základní",J426,0)</f>
        <v>0</v>
      </c>
      <c r="BF426" s="143">
        <f>IF(N426="snížená",J426,0)</f>
        <v>0</v>
      </c>
      <c r="BG426" s="143">
        <f>IF(N426="zákl. přenesená",J426,0)</f>
        <v>0</v>
      </c>
      <c r="BH426" s="143">
        <f>IF(N426="sníž. přenesená",J426,0)</f>
        <v>0</v>
      </c>
      <c r="BI426" s="143">
        <f>IF(N426="nulová",J426,0)</f>
        <v>0</v>
      </c>
      <c r="BJ426" s="16" t="s">
        <v>86</v>
      </c>
      <c r="BK426" s="143">
        <f>ROUND(I426*H426,2)</f>
        <v>0</v>
      </c>
      <c r="BL426" s="16" t="s">
        <v>154</v>
      </c>
      <c r="BM426" s="142" t="s">
        <v>870</v>
      </c>
    </row>
    <row r="427" spans="2:65" s="1" customFormat="1" ht="11.25">
      <c r="B427" s="31"/>
      <c r="D427" s="144" t="s">
        <v>156</v>
      </c>
      <c r="F427" s="145" t="s">
        <v>871</v>
      </c>
      <c r="I427" s="146"/>
      <c r="L427" s="31"/>
      <c r="M427" s="147"/>
      <c r="T427" s="55"/>
      <c r="AT427" s="16" t="s">
        <v>156</v>
      </c>
      <c r="AU427" s="16" t="s">
        <v>88</v>
      </c>
    </row>
    <row r="428" spans="2:65" s="12" customFormat="1" ht="11.25">
      <c r="B428" s="148"/>
      <c r="D428" s="144" t="s">
        <v>158</v>
      </c>
      <c r="E428" s="149" t="s">
        <v>1</v>
      </c>
      <c r="F428" s="150" t="s">
        <v>771</v>
      </c>
      <c r="H428" s="151">
        <v>68.8</v>
      </c>
      <c r="I428" s="152"/>
      <c r="L428" s="148"/>
      <c r="M428" s="153"/>
      <c r="T428" s="154"/>
      <c r="AT428" s="149" t="s">
        <v>158</v>
      </c>
      <c r="AU428" s="149" t="s">
        <v>88</v>
      </c>
      <c r="AV428" s="12" t="s">
        <v>88</v>
      </c>
      <c r="AW428" s="12" t="s">
        <v>34</v>
      </c>
      <c r="AX428" s="12" t="s">
        <v>78</v>
      </c>
      <c r="AY428" s="149" t="s">
        <v>147</v>
      </c>
    </row>
    <row r="429" spans="2:65" s="13" customFormat="1" ht="11.25">
      <c r="B429" s="155"/>
      <c r="D429" s="144" t="s">
        <v>158</v>
      </c>
      <c r="E429" s="156" t="s">
        <v>1</v>
      </c>
      <c r="F429" s="157" t="s">
        <v>160</v>
      </c>
      <c r="H429" s="158">
        <v>68.8</v>
      </c>
      <c r="I429" s="159"/>
      <c r="L429" s="155"/>
      <c r="M429" s="160"/>
      <c r="T429" s="161"/>
      <c r="AT429" s="156" t="s">
        <v>158</v>
      </c>
      <c r="AU429" s="156" t="s">
        <v>88</v>
      </c>
      <c r="AV429" s="13" t="s">
        <v>154</v>
      </c>
      <c r="AW429" s="13" t="s">
        <v>34</v>
      </c>
      <c r="AX429" s="13" t="s">
        <v>86</v>
      </c>
      <c r="AY429" s="156" t="s">
        <v>147</v>
      </c>
    </row>
    <row r="430" spans="2:65" s="11" customFormat="1" ht="22.9" customHeight="1">
      <c r="B430" s="119"/>
      <c r="D430" s="120" t="s">
        <v>77</v>
      </c>
      <c r="E430" s="129" t="s">
        <v>204</v>
      </c>
      <c r="F430" s="129" t="s">
        <v>331</v>
      </c>
      <c r="I430" s="122"/>
      <c r="J430" s="130">
        <f>BK430</f>
        <v>0</v>
      </c>
      <c r="L430" s="119"/>
      <c r="M430" s="124"/>
      <c r="P430" s="125">
        <f>SUM(P431:P434)</f>
        <v>0</v>
      </c>
      <c r="R430" s="125">
        <f>SUM(R431:R434)</f>
        <v>1.0864000000000002E-3</v>
      </c>
      <c r="T430" s="126">
        <f>SUM(T431:T434)</f>
        <v>5.8800000000000005E-2</v>
      </c>
      <c r="AR430" s="120" t="s">
        <v>86</v>
      </c>
      <c r="AT430" s="127" t="s">
        <v>77</v>
      </c>
      <c r="AU430" s="127" t="s">
        <v>86</v>
      </c>
      <c r="AY430" s="120" t="s">
        <v>147</v>
      </c>
      <c r="BK430" s="128">
        <f>SUM(BK431:BK434)</f>
        <v>0</v>
      </c>
    </row>
    <row r="431" spans="2:65" s="1" customFormat="1" ht="24.2" customHeight="1">
      <c r="B431" s="31"/>
      <c r="C431" s="131" t="s">
        <v>872</v>
      </c>
      <c r="D431" s="131" t="s">
        <v>149</v>
      </c>
      <c r="E431" s="132" t="s">
        <v>873</v>
      </c>
      <c r="F431" s="133" t="s">
        <v>874</v>
      </c>
      <c r="G431" s="134" t="s">
        <v>335</v>
      </c>
      <c r="H431" s="135">
        <v>0.28000000000000003</v>
      </c>
      <c r="I431" s="136"/>
      <c r="J431" s="137">
        <f>ROUND(I431*H431,2)</f>
        <v>0</v>
      </c>
      <c r="K431" s="133" t="s">
        <v>153</v>
      </c>
      <c r="L431" s="31"/>
      <c r="M431" s="138" t="s">
        <v>1</v>
      </c>
      <c r="N431" s="139" t="s">
        <v>43</v>
      </c>
      <c r="P431" s="140">
        <f>O431*H431</f>
        <v>0</v>
      </c>
      <c r="Q431" s="140">
        <v>3.8800000000000002E-3</v>
      </c>
      <c r="R431" s="140">
        <f>Q431*H431</f>
        <v>1.0864000000000002E-3</v>
      </c>
      <c r="S431" s="140">
        <v>0.21</v>
      </c>
      <c r="T431" s="141">
        <f>S431*H431</f>
        <v>5.8800000000000005E-2</v>
      </c>
      <c r="AR431" s="142" t="s">
        <v>154</v>
      </c>
      <c r="AT431" s="142" t="s">
        <v>149</v>
      </c>
      <c r="AU431" s="142" t="s">
        <v>88</v>
      </c>
      <c r="AY431" s="16" t="s">
        <v>147</v>
      </c>
      <c r="BE431" s="143">
        <f>IF(N431="základní",J431,0)</f>
        <v>0</v>
      </c>
      <c r="BF431" s="143">
        <f>IF(N431="snížená",J431,0)</f>
        <v>0</v>
      </c>
      <c r="BG431" s="143">
        <f>IF(N431="zákl. přenesená",J431,0)</f>
        <v>0</v>
      </c>
      <c r="BH431" s="143">
        <f>IF(N431="sníž. přenesená",J431,0)</f>
        <v>0</v>
      </c>
      <c r="BI431" s="143">
        <f>IF(N431="nulová",J431,0)</f>
        <v>0</v>
      </c>
      <c r="BJ431" s="16" t="s">
        <v>86</v>
      </c>
      <c r="BK431" s="143">
        <f>ROUND(I431*H431,2)</f>
        <v>0</v>
      </c>
      <c r="BL431" s="16" t="s">
        <v>154</v>
      </c>
      <c r="BM431" s="142" t="s">
        <v>875</v>
      </c>
    </row>
    <row r="432" spans="2:65" s="1" customFormat="1" ht="29.25">
      <c r="B432" s="31"/>
      <c r="D432" s="144" t="s">
        <v>156</v>
      </c>
      <c r="F432" s="145" t="s">
        <v>876</v>
      </c>
      <c r="I432" s="146"/>
      <c r="L432" s="31"/>
      <c r="M432" s="147"/>
      <c r="T432" s="55"/>
      <c r="AT432" s="16" t="s">
        <v>156</v>
      </c>
      <c r="AU432" s="16" t="s">
        <v>88</v>
      </c>
    </row>
    <row r="433" spans="2:65" s="12" customFormat="1" ht="11.25">
      <c r="B433" s="148"/>
      <c r="D433" s="144" t="s">
        <v>158</v>
      </c>
      <c r="E433" s="149" t="s">
        <v>1</v>
      </c>
      <c r="F433" s="150" t="s">
        <v>877</v>
      </c>
      <c r="H433" s="151">
        <v>0.28000000000000003</v>
      </c>
      <c r="I433" s="152"/>
      <c r="L433" s="148"/>
      <c r="M433" s="153"/>
      <c r="T433" s="154"/>
      <c r="AT433" s="149" t="s">
        <v>158</v>
      </c>
      <c r="AU433" s="149" t="s">
        <v>88</v>
      </c>
      <c r="AV433" s="12" t="s">
        <v>88</v>
      </c>
      <c r="AW433" s="12" t="s">
        <v>34</v>
      </c>
      <c r="AX433" s="12" t="s">
        <v>78</v>
      </c>
      <c r="AY433" s="149" t="s">
        <v>147</v>
      </c>
    </row>
    <row r="434" spans="2:65" s="13" customFormat="1" ht="11.25">
      <c r="B434" s="155"/>
      <c r="D434" s="144" t="s">
        <v>158</v>
      </c>
      <c r="E434" s="156" t="s">
        <v>1</v>
      </c>
      <c r="F434" s="157" t="s">
        <v>160</v>
      </c>
      <c r="H434" s="158">
        <v>0.28000000000000003</v>
      </c>
      <c r="I434" s="159"/>
      <c r="L434" s="155"/>
      <c r="M434" s="160"/>
      <c r="T434" s="161"/>
      <c r="AT434" s="156" t="s">
        <v>158</v>
      </c>
      <c r="AU434" s="156" t="s">
        <v>88</v>
      </c>
      <c r="AV434" s="13" t="s">
        <v>154</v>
      </c>
      <c r="AW434" s="13" t="s">
        <v>34</v>
      </c>
      <c r="AX434" s="13" t="s">
        <v>86</v>
      </c>
      <c r="AY434" s="156" t="s">
        <v>147</v>
      </c>
    </row>
    <row r="435" spans="2:65" s="11" customFormat="1" ht="22.9" customHeight="1">
      <c r="B435" s="119"/>
      <c r="D435" s="120" t="s">
        <v>77</v>
      </c>
      <c r="E435" s="129" t="s">
        <v>878</v>
      </c>
      <c r="F435" s="129" t="s">
        <v>879</v>
      </c>
      <c r="I435" s="122"/>
      <c r="J435" s="130">
        <f>BK435</f>
        <v>0</v>
      </c>
      <c r="L435" s="119"/>
      <c r="M435" s="124"/>
      <c r="P435" s="125">
        <f>SUM(P436:P437)</f>
        <v>0</v>
      </c>
      <c r="R435" s="125">
        <f>SUM(R436:R437)</f>
        <v>0</v>
      </c>
      <c r="T435" s="126">
        <f>SUM(T436:T437)</f>
        <v>0</v>
      </c>
      <c r="AR435" s="120" t="s">
        <v>86</v>
      </c>
      <c r="AT435" s="127" t="s">
        <v>77</v>
      </c>
      <c r="AU435" s="127" t="s">
        <v>86</v>
      </c>
      <c r="AY435" s="120" t="s">
        <v>147</v>
      </c>
      <c r="BK435" s="128">
        <f>SUM(BK436:BK437)</f>
        <v>0</v>
      </c>
    </row>
    <row r="436" spans="2:65" s="1" customFormat="1" ht="24.2" customHeight="1">
      <c r="B436" s="31"/>
      <c r="C436" s="131" t="s">
        <v>880</v>
      </c>
      <c r="D436" s="131" t="s">
        <v>149</v>
      </c>
      <c r="E436" s="132" t="s">
        <v>881</v>
      </c>
      <c r="F436" s="133" t="s">
        <v>882</v>
      </c>
      <c r="G436" s="134" t="s">
        <v>380</v>
      </c>
      <c r="H436" s="135">
        <v>523.26499999999999</v>
      </c>
      <c r="I436" s="136"/>
      <c r="J436" s="137">
        <f>ROUND(I436*H436,2)</f>
        <v>0</v>
      </c>
      <c r="K436" s="133" t="s">
        <v>153</v>
      </c>
      <c r="L436" s="31"/>
      <c r="M436" s="138" t="s">
        <v>1</v>
      </c>
      <c r="N436" s="139" t="s">
        <v>43</v>
      </c>
      <c r="P436" s="140">
        <f>O436*H436</f>
        <v>0</v>
      </c>
      <c r="Q436" s="140">
        <v>0</v>
      </c>
      <c r="R436" s="140">
        <f>Q436*H436</f>
        <v>0</v>
      </c>
      <c r="S436" s="140">
        <v>0</v>
      </c>
      <c r="T436" s="141">
        <f>S436*H436</f>
        <v>0</v>
      </c>
      <c r="AR436" s="142" t="s">
        <v>154</v>
      </c>
      <c r="AT436" s="142" t="s">
        <v>149</v>
      </c>
      <c r="AU436" s="142" t="s">
        <v>88</v>
      </c>
      <c r="AY436" s="16" t="s">
        <v>147</v>
      </c>
      <c r="BE436" s="143">
        <f>IF(N436="základní",J436,0)</f>
        <v>0</v>
      </c>
      <c r="BF436" s="143">
        <f>IF(N436="snížená",J436,0)</f>
        <v>0</v>
      </c>
      <c r="BG436" s="143">
        <f>IF(N436="zákl. přenesená",J436,0)</f>
        <v>0</v>
      </c>
      <c r="BH436" s="143">
        <f>IF(N436="sníž. přenesená",J436,0)</f>
        <v>0</v>
      </c>
      <c r="BI436" s="143">
        <f>IF(N436="nulová",J436,0)</f>
        <v>0</v>
      </c>
      <c r="BJ436" s="16" t="s">
        <v>86</v>
      </c>
      <c r="BK436" s="143">
        <f>ROUND(I436*H436,2)</f>
        <v>0</v>
      </c>
      <c r="BL436" s="16" t="s">
        <v>154</v>
      </c>
      <c r="BM436" s="142" t="s">
        <v>883</v>
      </c>
    </row>
    <row r="437" spans="2:65" s="1" customFormat="1" ht="29.25">
      <c r="B437" s="31"/>
      <c r="D437" s="144" t="s">
        <v>156</v>
      </c>
      <c r="F437" s="145" t="s">
        <v>884</v>
      </c>
      <c r="I437" s="146"/>
      <c r="L437" s="31"/>
      <c r="M437" s="147"/>
      <c r="T437" s="55"/>
      <c r="AT437" s="16" t="s">
        <v>156</v>
      </c>
      <c r="AU437" s="16" t="s">
        <v>88</v>
      </c>
    </row>
    <row r="438" spans="2:65" s="11" customFormat="1" ht="25.9" customHeight="1">
      <c r="B438" s="119"/>
      <c r="D438" s="120" t="s">
        <v>77</v>
      </c>
      <c r="E438" s="121" t="s">
        <v>444</v>
      </c>
      <c r="F438" s="121" t="s">
        <v>885</v>
      </c>
      <c r="I438" s="122"/>
      <c r="J438" s="123">
        <f>BK438</f>
        <v>0</v>
      </c>
      <c r="L438" s="119"/>
      <c r="M438" s="124"/>
      <c r="P438" s="125">
        <f>P439</f>
        <v>0</v>
      </c>
      <c r="R438" s="125">
        <f>R439</f>
        <v>2.7480949999999997</v>
      </c>
      <c r="T438" s="126">
        <f>T439</f>
        <v>0</v>
      </c>
      <c r="AR438" s="120" t="s">
        <v>166</v>
      </c>
      <c r="AT438" s="127" t="s">
        <v>77</v>
      </c>
      <c r="AU438" s="127" t="s">
        <v>78</v>
      </c>
      <c r="AY438" s="120" t="s">
        <v>147</v>
      </c>
      <c r="BK438" s="128">
        <f>BK439</f>
        <v>0</v>
      </c>
    </row>
    <row r="439" spans="2:65" s="11" customFormat="1" ht="22.9" customHeight="1">
      <c r="B439" s="119"/>
      <c r="D439" s="120" t="s">
        <v>77</v>
      </c>
      <c r="E439" s="129" t="s">
        <v>886</v>
      </c>
      <c r="F439" s="129" t="s">
        <v>887</v>
      </c>
      <c r="I439" s="122"/>
      <c r="J439" s="130">
        <f>BK439</f>
        <v>0</v>
      </c>
      <c r="L439" s="119"/>
      <c r="M439" s="124"/>
      <c r="P439" s="125">
        <f>SUM(P440:P463)</f>
        <v>0</v>
      </c>
      <c r="R439" s="125">
        <f>SUM(R440:R463)</f>
        <v>2.7480949999999997</v>
      </c>
      <c r="T439" s="126">
        <f>SUM(T440:T463)</f>
        <v>0</v>
      </c>
      <c r="AR439" s="120" t="s">
        <v>166</v>
      </c>
      <c r="AT439" s="127" t="s">
        <v>77</v>
      </c>
      <c r="AU439" s="127" t="s">
        <v>86</v>
      </c>
      <c r="AY439" s="120" t="s">
        <v>147</v>
      </c>
      <c r="BK439" s="128">
        <f>SUM(BK440:BK463)</f>
        <v>0</v>
      </c>
    </row>
    <row r="440" spans="2:65" s="1" customFormat="1" ht="24.2" customHeight="1">
      <c r="B440" s="31"/>
      <c r="C440" s="131" t="s">
        <v>888</v>
      </c>
      <c r="D440" s="131" t="s">
        <v>149</v>
      </c>
      <c r="E440" s="132" t="s">
        <v>889</v>
      </c>
      <c r="F440" s="133" t="s">
        <v>890</v>
      </c>
      <c r="G440" s="134" t="s">
        <v>335</v>
      </c>
      <c r="H440" s="135">
        <v>10.5</v>
      </c>
      <c r="I440" s="136"/>
      <c r="J440" s="137">
        <f>ROUND(I440*H440,2)</f>
        <v>0</v>
      </c>
      <c r="K440" s="133" t="s">
        <v>153</v>
      </c>
      <c r="L440" s="31"/>
      <c r="M440" s="138" t="s">
        <v>1</v>
      </c>
      <c r="N440" s="139" t="s">
        <v>43</v>
      </c>
      <c r="P440" s="140">
        <f>O440*H440</f>
        <v>0</v>
      </c>
      <c r="Q440" s="140">
        <v>1.1900000000000001E-3</v>
      </c>
      <c r="R440" s="140">
        <f>Q440*H440</f>
        <v>1.2495000000000001E-2</v>
      </c>
      <c r="S440" s="140">
        <v>0</v>
      </c>
      <c r="T440" s="141">
        <f>S440*H440</f>
        <v>0</v>
      </c>
      <c r="AR440" s="142" t="s">
        <v>836</v>
      </c>
      <c r="AT440" s="142" t="s">
        <v>149</v>
      </c>
      <c r="AU440" s="142" t="s">
        <v>88</v>
      </c>
      <c r="AY440" s="16" t="s">
        <v>147</v>
      </c>
      <c r="BE440" s="143">
        <f>IF(N440="základní",J440,0)</f>
        <v>0</v>
      </c>
      <c r="BF440" s="143">
        <f>IF(N440="snížená",J440,0)</f>
        <v>0</v>
      </c>
      <c r="BG440" s="143">
        <f>IF(N440="zákl. přenesená",J440,0)</f>
        <v>0</v>
      </c>
      <c r="BH440" s="143">
        <f>IF(N440="sníž. přenesená",J440,0)</f>
        <v>0</v>
      </c>
      <c r="BI440" s="143">
        <f>IF(N440="nulová",J440,0)</f>
        <v>0</v>
      </c>
      <c r="BJ440" s="16" t="s">
        <v>86</v>
      </c>
      <c r="BK440" s="143">
        <f>ROUND(I440*H440,2)</f>
        <v>0</v>
      </c>
      <c r="BL440" s="16" t="s">
        <v>836</v>
      </c>
      <c r="BM440" s="142" t="s">
        <v>891</v>
      </c>
    </row>
    <row r="441" spans="2:65" s="1" customFormat="1" ht="19.5">
      <c r="B441" s="31"/>
      <c r="D441" s="144" t="s">
        <v>156</v>
      </c>
      <c r="F441" s="145" t="s">
        <v>892</v>
      </c>
      <c r="I441" s="146"/>
      <c r="L441" s="31"/>
      <c r="M441" s="147"/>
      <c r="T441" s="55"/>
      <c r="AT441" s="16" t="s">
        <v>156</v>
      </c>
      <c r="AU441" s="16" t="s">
        <v>88</v>
      </c>
    </row>
    <row r="442" spans="2:65" s="12" customFormat="1" ht="11.25">
      <c r="B442" s="148"/>
      <c r="D442" s="144" t="s">
        <v>158</v>
      </c>
      <c r="E442" s="149" t="s">
        <v>1</v>
      </c>
      <c r="F442" s="150" t="s">
        <v>893</v>
      </c>
      <c r="H442" s="151">
        <v>10.5</v>
      </c>
      <c r="I442" s="152"/>
      <c r="L442" s="148"/>
      <c r="M442" s="153"/>
      <c r="T442" s="154"/>
      <c r="AT442" s="149" t="s">
        <v>158</v>
      </c>
      <c r="AU442" s="149" t="s">
        <v>88</v>
      </c>
      <c r="AV442" s="12" t="s">
        <v>88</v>
      </c>
      <c r="AW442" s="12" t="s">
        <v>34</v>
      </c>
      <c r="AX442" s="12" t="s">
        <v>78</v>
      </c>
      <c r="AY442" s="149" t="s">
        <v>147</v>
      </c>
    </row>
    <row r="443" spans="2:65" s="13" customFormat="1" ht="11.25">
      <c r="B443" s="155"/>
      <c r="D443" s="144" t="s">
        <v>158</v>
      </c>
      <c r="E443" s="156" t="s">
        <v>1</v>
      </c>
      <c r="F443" s="157" t="s">
        <v>160</v>
      </c>
      <c r="H443" s="158">
        <v>10.5</v>
      </c>
      <c r="I443" s="159"/>
      <c r="L443" s="155"/>
      <c r="M443" s="160"/>
      <c r="T443" s="161"/>
      <c r="AT443" s="156" t="s">
        <v>158</v>
      </c>
      <c r="AU443" s="156" t="s">
        <v>88</v>
      </c>
      <c r="AV443" s="13" t="s">
        <v>154</v>
      </c>
      <c r="AW443" s="13" t="s">
        <v>34</v>
      </c>
      <c r="AX443" s="13" t="s">
        <v>86</v>
      </c>
      <c r="AY443" s="156" t="s">
        <v>147</v>
      </c>
    </row>
    <row r="444" spans="2:65" s="1" customFormat="1" ht="33" customHeight="1">
      <c r="B444" s="31"/>
      <c r="C444" s="171" t="s">
        <v>894</v>
      </c>
      <c r="D444" s="171" t="s">
        <v>444</v>
      </c>
      <c r="E444" s="172" t="s">
        <v>895</v>
      </c>
      <c r="F444" s="173" t="s">
        <v>896</v>
      </c>
      <c r="G444" s="174" t="s">
        <v>335</v>
      </c>
      <c r="H444" s="175">
        <v>10.657999999999999</v>
      </c>
      <c r="I444" s="176"/>
      <c r="J444" s="177">
        <f>ROUND(I444*H444,2)</f>
        <v>0</v>
      </c>
      <c r="K444" s="173" t="s">
        <v>1</v>
      </c>
      <c r="L444" s="178"/>
      <c r="M444" s="179" t="s">
        <v>1</v>
      </c>
      <c r="N444" s="180" t="s">
        <v>43</v>
      </c>
      <c r="P444" s="140">
        <f>O444*H444</f>
        <v>0</v>
      </c>
      <c r="Q444" s="140">
        <v>0.25</v>
      </c>
      <c r="R444" s="140">
        <f>Q444*H444</f>
        <v>2.6644999999999999</v>
      </c>
      <c r="S444" s="140">
        <v>0</v>
      </c>
      <c r="T444" s="141">
        <f>S444*H444</f>
        <v>0</v>
      </c>
      <c r="AR444" s="142" t="s">
        <v>897</v>
      </c>
      <c r="AT444" s="142" t="s">
        <v>444</v>
      </c>
      <c r="AU444" s="142" t="s">
        <v>88</v>
      </c>
      <c r="AY444" s="16" t="s">
        <v>147</v>
      </c>
      <c r="BE444" s="143">
        <f>IF(N444="základní",J444,0)</f>
        <v>0</v>
      </c>
      <c r="BF444" s="143">
        <f>IF(N444="snížená",J444,0)</f>
        <v>0</v>
      </c>
      <c r="BG444" s="143">
        <f>IF(N444="zákl. přenesená",J444,0)</f>
        <v>0</v>
      </c>
      <c r="BH444" s="143">
        <f>IF(N444="sníž. přenesená",J444,0)</f>
        <v>0</v>
      </c>
      <c r="BI444" s="143">
        <f>IF(N444="nulová",J444,0)</f>
        <v>0</v>
      </c>
      <c r="BJ444" s="16" t="s">
        <v>86</v>
      </c>
      <c r="BK444" s="143">
        <f>ROUND(I444*H444,2)</f>
        <v>0</v>
      </c>
      <c r="BL444" s="16" t="s">
        <v>836</v>
      </c>
      <c r="BM444" s="142" t="s">
        <v>898</v>
      </c>
    </row>
    <row r="445" spans="2:65" s="1" customFormat="1" ht="19.5">
      <c r="B445" s="31"/>
      <c r="D445" s="144" t="s">
        <v>156</v>
      </c>
      <c r="F445" s="145" t="s">
        <v>896</v>
      </c>
      <c r="I445" s="146"/>
      <c r="L445" s="31"/>
      <c r="M445" s="147"/>
      <c r="T445" s="55"/>
      <c r="AT445" s="16" t="s">
        <v>156</v>
      </c>
      <c r="AU445" s="16" t="s">
        <v>88</v>
      </c>
    </row>
    <row r="446" spans="2:65" s="12" customFormat="1" ht="11.25">
      <c r="B446" s="148"/>
      <c r="D446" s="144" t="s">
        <v>158</v>
      </c>
      <c r="E446" s="149" t="s">
        <v>1</v>
      </c>
      <c r="F446" s="150" t="s">
        <v>899</v>
      </c>
      <c r="H446" s="151">
        <v>10.657999999999999</v>
      </c>
      <c r="I446" s="152"/>
      <c r="L446" s="148"/>
      <c r="M446" s="153"/>
      <c r="T446" s="154"/>
      <c r="AT446" s="149" t="s">
        <v>158</v>
      </c>
      <c r="AU446" s="149" t="s">
        <v>88</v>
      </c>
      <c r="AV446" s="12" t="s">
        <v>88</v>
      </c>
      <c r="AW446" s="12" t="s">
        <v>34</v>
      </c>
      <c r="AX446" s="12" t="s">
        <v>78</v>
      </c>
      <c r="AY446" s="149" t="s">
        <v>147</v>
      </c>
    </row>
    <row r="447" spans="2:65" s="13" customFormat="1" ht="11.25">
      <c r="B447" s="155"/>
      <c r="D447" s="144" t="s">
        <v>158</v>
      </c>
      <c r="E447" s="156" t="s">
        <v>1</v>
      </c>
      <c r="F447" s="157" t="s">
        <v>160</v>
      </c>
      <c r="H447" s="158">
        <v>10.657999999999999</v>
      </c>
      <c r="I447" s="159"/>
      <c r="L447" s="155"/>
      <c r="M447" s="160"/>
      <c r="T447" s="161"/>
      <c r="AT447" s="156" t="s">
        <v>158</v>
      </c>
      <c r="AU447" s="156" t="s">
        <v>88</v>
      </c>
      <c r="AV447" s="13" t="s">
        <v>154</v>
      </c>
      <c r="AW447" s="13" t="s">
        <v>34</v>
      </c>
      <c r="AX447" s="13" t="s">
        <v>86</v>
      </c>
      <c r="AY447" s="156" t="s">
        <v>147</v>
      </c>
    </row>
    <row r="448" spans="2:65" s="1" customFormat="1" ht="24.2" customHeight="1">
      <c r="B448" s="31"/>
      <c r="C448" s="131" t="s">
        <v>900</v>
      </c>
      <c r="D448" s="131" t="s">
        <v>149</v>
      </c>
      <c r="E448" s="132" t="s">
        <v>901</v>
      </c>
      <c r="F448" s="133" t="s">
        <v>902</v>
      </c>
      <c r="G448" s="134" t="s">
        <v>169</v>
      </c>
      <c r="H448" s="135">
        <v>6</v>
      </c>
      <c r="I448" s="136"/>
      <c r="J448" s="137">
        <f>ROUND(I448*H448,2)</f>
        <v>0</v>
      </c>
      <c r="K448" s="133" t="s">
        <v>153</v>
      </c>
      <c r="L448" s="31"/>
      <c r="M448" s="138" t="s">
        <v>1</v>
      </c>
      <c r="N448" s="139" t="s">
        <v>43</v>
      </c>
      <c r="P448" s="140">
        <f>O448*H448</f>
        <v>0</v>
      </c>
      <c r="Q448" s="140">
        <v>6.6499999999999997E-3</v>
      </c>
      <c r="R448" s="140">
        <f>Q448*H448</f>
        <v>3.9899999999999998E-2</v>
      </c>
      <c r="S448" s="140">
        <v>0</v>
      </c>
      <c r="T448" s="141">
        <f>S448*H448</f>
        <v>0</v>
      </c>
      <c r="AR448" s="142" t="s">
        <v>836</v>
      </c>
      <c r="AT448" s="142" t="s">
        <v>149</v>
      </c>
      <c r="AU448" s="142" t="s">
        <v>88</v>
      </c>
      <c r="AY448" s="16" t="s">
        <v>147</v>
      </c>
      <c r="BE448" s="143">
        <f>IF(N448="základní",J448,0)</f>
        <v>0</v>
      </c>
      <c r="BF448" s="143">
        <f>IF(N448="snížená",J448,0)</f>
        <v>0</v>
      </c>
      <c r="BG448" s="143">
        <f>IF(N448="zákl. přenesená",J448,0)</f>
        <v>0</v>
      </c>
      <c r="BH448" s="143">
        <f>IF(N448="sníž. přenesená",J448,0)</f>
        <v>0</v>
      </c>
      <c r="BI448" s="143">
        <f>IF(N448="nulová",J448,0)</f>
        <v>0</v>
      </c>
      <c r="BJ448" s="16" t="s">
        <v>86</v>
      </c>
      <c r="BK448" s="143">
        <f>ROUND(I448*H448,2)</f>
        <v>0</v>
      </c>
      <c r="BL448" s="16" t="s">
        <v>836</v>
      </c>
      <c r="BM448" s="142" t="s">
        <v>903</v>
      </c>
    </row>
    <row r="449" spans="2:65" s="1" customFormat="1" ht="19.5">
      <c r="B449" s="31"/>
      <c r="D449" s="144" t="s">
        <v>156</v>
      </c>
      <c r="F449" s="145" t="s">
        <v>904</v>
      </c>
      <c r="I449" s="146"/>
      <c r="L449" s="31"/>
      <c r="M449" s="147"/>
      <c r="T449" s="55"/>
      <c r="AT449" s="16" t="s">
        <v>156</v>
      </c>
      <c r="AU449" s="16" t="s">
        <v>88</v>
      </c>
    </row>
    <row r="450" spans="2:65" s="12" customFormat="1" ht="11.25">
      <c r="B450" s="148"/>
      <c r="D450" s="144" t="s">
        <v>158</v>
      </c>
      <c r="E450" s="149" t="s">
        <v>1</v>
      </c>
      <c r="F450" s="150" t="s">
        <v>905</v>
      </c>
      <c r="H450" s="151">
        <v>6</v>
      </c>
      <c r="I450" s="152"/>
      <c r="L450" s="148"/>
      <c r="M450" s="153"/>
      <c r="T450" s="154"/>
      <c r="AT450" s="149" t="s">
        <v>158</v>
      </c>
      <c r="AU450" s="149" t="s">
        <v>88</v>
      </c>
      <c r="AV450" s="12" t="s">
        <v>88</v>
      </c>
      <c r="AW450" s="12" t="s">
        <v>34</v>
      </c>
      <c r="AX450" s="12" t="s">
        <v>78</v>
      </c>
      <c r="AY450" s="149" t="s">
        <v>147</v>
      </c>
    </row>
    <row r="451" spans="2:65" s="13" customFormat="1" ht="11.25">
      <c r="B451" s="155"/>
      <c r="D451" s="144" t="s">
        <v>158</v>
      </c>
      <c r="E451" s="156" t="s">
        <v>1</v>
      </c>
      <c r="F451" s="157" t="s">
        <v>160</v>
      </c>
      <c r="H451" s="158">
        <v>6</v>
      </c>
      <c r="I451" s="159"/>
      <c r="L451" s="155"/>
      <c r="M451" s="160"/>
      <c r="T451" s="161"/>
      <c r="AT451" s="156" t="s">
        <v>158</v>
      </c>
      <c r="AU451" s="156" t="s">
        <v>88</v>
      </c>
      <c r="AV451" s="13" t="s">
        <v>154</v>
      </c>
      <c r="AW451" s="13" t="s">
        <v>34</v>
      </c>
      <c r="AX451" s="13" t="s">
        <v>86</v>
      </c>
      <c r="AY451" s="156" t="s">
        <v>147</v>
      </c>
    </row>
    <row r="452" spans="2:65" s="1" customFormat="1" ht="16.5" customHeight="1">
      <c r="B452" s="31"/>
      <c r="C452" s="171" t="s">
        <v>906</v>
      </c>
      <c r="D452" s="171" t="s">
        <v>444</v>
      </c>
      <c r="E452" s="172" t="s">
        <v>907</v>
      </c>
      <c r="F452" s="173" t="s">
        <v>908</v>
      </c>
      <c r="G452" s="174" t="s">
        <v>169</v>
      </c>
      <c r="H452" s="175">
        <v>3</v>
      </c>
      <c r="I452" s="176"/>
      <c r="J452" s="177">
        <f>ROUND(I452*H452,2)</f>
        <v>0</v>
      </c>
      <c r="K452" s="173" t="s">
        <v>1</v>
      </c>
      <c r="L452" s="178"/>
      <c r="M452" s="179" t="s">
        <v>1</v>
      </c>
      <c r="N452" s="180" t="s">
        <v>43</v>
      </c>
      <c r="P452" s="140">
        <f>O452*H452</f>
        <v>0</v>
      </c>
      <c r="Q452" s="140">
        <v>5.1999999999999998E-3</v>
      </c>
      <c r="R452" s="140">
        <f>Q452*H452</f>
        <v>1.5599999999999999E-2</v>
      </c>
      <c r="S452" s="140">
        <v>0</v>
      </c>
      <c r="T452" s="141">
        <f>S452*H452</f>
        <v>0</v>
      </c>
      <c r="AR452" s="142" t="s">
        <v>897</v>
      </c>
      <c r="AT452" s="142" t="s">
        <v>444</v>
      </c>
      <c r="AU452" s="142" t="s">
        <v>88</v>
      </c>
      <c r="AY452" s="16" t="s">
        <v>147</v>
      </c>
      <c r="BE452" s="143">
        <f>IF(N452="základní",J452,0)</f>
        <v>0</v>
      </c>
      <c r="BF452" s="143">
        <f>IF(N452="snížená",J452,0)</f>
        <v>0</v>
      </c>
      <c r="BG452" s="143">
        <f>IF(N452="zákl. přenesená",J452,0)</f>
        <v>0</v>
      </c>
      <c r="BH452" s="143">
        <f>IF(N452="sníž. přenesená",J452,0)</f>
        <v>0</v>
      </c>
      <c r="BI452" s="143">
        <f>IF(N452="nulová",J452,0)</f>
        <v>0</v>
      </c>
      <c r="BJ452" s="16" t="s">
        <v>86</v>
      </c>
      <c r="BK452" s="143">
        <f>ROUND(I452*H452,2)</f>
        <v>0</v>
      </c>
      <c r="BL452" s="16" t="s">
        <v>836</v>
      </c>
      <c r="BM452" s="142" t="s">
        <v>909</v>
      </c>
    </row>
    <row r="453" spans="2:65" s="1" customFormat="1" ht="11.25">
      <c r="B453" s="31"/>
      <c r="D453" s="144" t="s">
        <v>156</v>
      </c>
      <c r="F453" s="145" t="s">
        <v>908</v>
      </c>
      <c r="I453" s="146"/>
      <c r="L453" s="31"/>
      <c r="M453" s="147"/>
      <c r="T453" s="55"/>
      <c r="AT453" s="16" t="s">
        <v>156</v>
      </c>
      <c r="AU453" s="16" t="s">
        <v>88</v>
      </c>
    </row>
    <row r="454" spans="2:65" s="12" customFormat="1" ht="11.25">
      <c r="B454" s="148"/>
      <c r="D454" s="144" t="s">
        <v>158</v>
      </c>
      <c r="E454" s="149" t="s">
        <v>1</v>
      </c>
      <c r="F454" s="150" t="s">
        <v>166</v>
      </c>
      <c r="H454" s="151">
        <v>3</v>
      </c>
      <c r="I454" s="152"/>
      <c r="L454" s="148"/>
      <c r="M454" s="153"/>
      <c r="T454" s="154"/>
      <c r="AT454" s="149" t="s">
        <v>158</v>
      </c>
      <c r="AU454" s="149" t="s">
        <v>88</v>
      </c>
      <c r="AV454" s="12" t="s">
        <v>88</v>
      </c>
      <c r="AW454" s="12" t="s">
        <v>34</v>
      </c>
      <c r="AX454" s="12" t="s">
        <v>78</v>
      </c>
      <c r="AY454" s="149" t="s">
        <v>147</v>
      </c>
    </row>
    <row r="455" spans="2:65" s="13" customFormat="1" ht="11.25">
      <c r="B455" s="155"/>
      <c r="D455" s="144" t="s">
        <v>158</v>
      </c>
      <c r="E455" s="156" t="s">
        <v>1</v>
      </c>
      <c r="F455" s="157" t="s">
        <v>160</v>
      </c>
      <c r="H455" s="158">
        <v>3</v>
      </c>
      <c r="I455" s="159"/>
      <c r="L455" s="155"/>
      <c r="M455" s="160"/>
      <c r="T455" s="161"/>
      <c r="AT455" s="156" t="s">
        <v>158</v>
      </c>
      <c r="AU455" s="156" t="s">
        <v>88</v>
      </c>
      <c r="AV455" s="13" t="s">
        <v>154</v>
      </c>
      <c r="AW455" s="13" t="s">
        <v>34</v>
      </c>
      <c r="AX455" s="13" t="s">
        <v>86</v>
      </c>
      <c r="AY455" s="156" t="s">
        <v>147</v>
      </c>
    </row>
    <row r="456" spans="2:65" s="1" customFormat="1" ht="16.5" customHeight="1">
      <c r="B456" s="31"/>
      <c r="C456" s="171" t="s">
        <v>910</v>
      </c>
      <c r="D456" s="171" t="s">
        <v>444</v>
      </c>
      <c r="E456" s="172" t="s">
        <v>911</v>
      </c>
      <c r="F456" s="173" t="s">
        <v>912</v>
      </c>
      <c r="G456" s="174" t="s">
        <v>169</v>
      </c>
      <c r="H456" s="175">
        <v>3</v>
      </c>
      <c r="I456" s="176"/>
      <c r="J456" s="177">
        <f>ROUND(I456*H456,2)</f>
        <v>0</v>
      </c>
      <c r="K456" s="173" t="s">
        <v>1</v>
      </c>
      <c r="L456" s="178"/>
      <c r="M456" s="179" t="s">
        <v>1</v>
      </c>
      <c r="N456" s="180" t="s">
        <v>43</v>
      </c>
      <c r="P456" s="140">
        <f>O456*H456</f>
        <v>0</v>
      </c>
      <c r="Q456" s="140">
        <v>5.1999999999999998E-3</v>
      </c>
      <c r="R456" s="140">
        <f>Q456*H456</f>
        <v>1.5599999999999999E-2</v>
      </c>
      <c r="S456" s="140">
        <v>0</v>
      </c>
      <c r="T456" s="141">
        <f>S456*H456</f>
        <v>0</v>
      </c>
      <c r="AR456" s="142" t="s">
        <v>897</v>
      </c>
      <c r="AT456" s="142" t="s">
        <v>444</v>
      </c>
      <c r="AU456" s="142" t="s">
        <v>88</v>
      </c>
      <c r="AY456" s="16" t="s">
        <v>147</v>
      </c>
      <c r="BE456" s="143">
        <f>IF(N456="základní",J456,0)</f>
        <v>0</v>
      </c>
      <c r="BF456" s="143">
        <f>IF(N456="snížená",J456,0)</f>
        <v>0</v>
      </c>
      <c r="BG456" s="143">
        <f>IF(N456="zákl. přenesená",J456,0)</f>
        <v>0</v>
      </c>
      <c r="BH456" s="143">
        <f>IF(N456="sníž. přenesená",J456,0)</f>
        <v>0</v>
      </c>
      <c r="BI456" s="143">
        <f>IF(N456="nulová",J456,0)</f>
        <v>0</v>
      </c>
      <c r="BJ456" s="16" t="s">
        <v>86</v>
      </c>
      <c r="BK456" s="143">
        <f>ROUND(I456*H456,2)</f>
        <v>0</v>
      </c>
      <c r="BL456" s="16" t="s">
        <v>836</v>
      </c>
      <c r="BM456" s="142" t="s">
        <v>913</v>
      </c>
    </row>
    <row r="457" spans="2:65" s="1" customFormat="1" ht="11.25">
      <c r="B457" s="31"/>
      <c r="D457" s="144" t="s">
        <v>156</v>
      </c>
      <c r="F457" s="145" t="s">
        <v>912</v>
      </c>
      <c r="I457" s="146"/>
      <c r="L457" s="31"/>
      <c r="M457" s="147"/>
      <c r="T457" s="55"/>
      <c r="AT457" s="16" t="s">
        <v>156</v>
      </c>
      <c r="AU457" s="16" t="s">
        <v>88</v>
      </c>
    </row>
    <row r="458" spans="2:65" s="12" customFormat="1" ht="11.25">
      <c r="B458" s="148"/>
      <c r="D458" s="144" t="s">
        <v>158</v>
      </c>
      <c r="E458" s="149" t="s">
        <v>1</v>
      </c>
      <c r="F458" s="150" t="s">
        <v>166</v>
      </c>
      <c r="H458" s="151">
        <v>3</v>
      </c>
      <c r="I458" s="152"/>
      <c r="L458" s="148"/>
      <c r="M458" s="153"/>
      <c r="T458" s="154"/>
      <c r="AT458" s="149" t="s">
        <v>158</v>
      </c>
      <c r="AU458" s="149" t="s">
        <v>88</v>
      </c>
      <c r="AV458" s="12" t="s">
        <v>88</v>
      </c>
      <c r="AW458" s="12" t="s">
        <v>34</v>
      </c>
      <c r="AX458" s="12" t="s">
        <v>78</v>
      </c>
      <c r="AY458" s="149" t="s">
        <v>147</v>
      </c>
    </row>
    <row r="459" spans="2:65" s="13" customFormat="1" ht="11.25">
      <c r="B459" s="155"/>
      <c r="D459" s="144" t="s">
        <v>158</v>
      </c>
      <c r="E459" s="156" t="s">
        <v>1</v>
      </c>
      <c r="F459" s="157" t="s">
        <v>160</v>
      </c>
      <c r="H459" s="158">
        <v>3</v>
      </c>
      <c r="I459" s="159"/>
      <c r="L459" s="155"/>
      <c r="M459" s="160"/>
      <c r="T459" s="161"/>
      <c r="AT459" s="156" t="s">
        <v>158</v>
      </c>
      <c r="AU459" s="156" t="s">
        <v>88</v>
      </c>
      <c r="AV459" s="13" t="s">
        <v>154</v>
      </c>
      <c r="AW459" s="13" t="s">
        <v>34</v>
      </c>
      <c r="AX459" s="13" t="s">
        <v>86</v>
      </c>
      <c r="AY459" s="156" t="s">
        <v>147</v>
      </c>
    </row>
    <row r="460" spans="2:65" s="1" customFormat="1" ht="16.5" customHeight="1">
      <c r="B460" s="31"/>
      <c r="C460" s="171" t="s">
        <v>914</v>
      </c>
      <c r="D460" s="171" t="s">
        <v>444</v>
      </c>
      <c r="E460" s="172" t="s">
        <v>915</v>
      </c>
      <c r="F460" s="173" t="s">
        <v>916</v>
      </c>
      <c r="G460" s="174" t="s">
        <v>169</v>
      </c>
      <c r="H460" s="175">
        <v>3</v>
      </c>
      <c r="I460" s="176"/>
      <c r="J460" s="177">
        <f>ROUND(I460*H460,2)</f>
        <v>0</v>
      </c>
      <c r="K460" s="173" t="s">
        <v>1</v>
      </c>
      <c r="L460" s="178"/>
      <c r="M460" s="179" t="s">
        <v>1</v>
      </c>
      <c r="N460" s="180" t="s">
        <v>43</v>
      </c>
      <c r="P460" s="140">
        <f>O460*H460</f>
        <v>0</v>
      </c>
      <c r="Q460" s="140">
        <v>0</v>
      </c>
      <c r="R460" s="140">
        <f>Q460*H460</f>
        <v>0</v>
      </c>
      <c r="S460" s="140">
        <v>0</v>
      </c>
      <c r="T460" s="141">
        <f>S460*H460</f>
        <v>0</v>
      </c>
      <c r="AR460" s="142" t="s">
        <v>197</v>
      </c>
      <c r="AT460" s="142" t="s">
        <v>444</v>
      </c>
      <c r="AU460" s="142" t="s">
        <v>88</v>
      </c>
      <c r="AY460" s="16" t="s">
        <v>147</v>
      </c>
      <c r="BE460" s="143">
        <f>IF(N460="základní",J460,0)</f>
        <v>0</v>
      </c>
      <c r="BF460" s="143">
        <f>IF(N460="snížená",J460,0)</f>
        <v>0</v>
      </c>
      <c r="BG460" s="143">
        <f>IF(N460="zákl. přenesená",J460,0)</f>
        <v>0</v>
      </c>
      <c r="BH460" s="143">
        <f>IF(N460="sníž. přenesená",J460,0)</f>
        <v>0</v>
      </c>
      <c r="BI460" s="143">
        <f>IF(N460="nulová",J460,0)</f>
        <v>0</v>
      </c>
      <c r="BJ460" s="16" t="s">
        <v>86</v>
      </c>
      <c r="BK460" s="143">
        <f>ROUND(I460*H460,2)</f>
        <v>0</v>
      </c>
      <c r="BL460" s="16" t="s">
        <v>154</v>
      </c>
      <c r="BM460" s="142" t="s">
        <v>917</v>
      </c>
    </row>
    <row r="461" spans="2:65" s="1" customFormat="1" ht="11.25">
      <c r="B461" s="31"/>
      <c r="D461" s="144" t="s">
        <v>156</v>
      </c>
      <c r="F461" s="145" t="s">
        <v>916</v>
      </c>
      <c r="I461" s="146"/>
      <c r="L461" s="31"/>
      <c r="M461" s="147"/>
      <c r="T461" s="55"/>
      <c r="AT461" s="16" t="s">
        <v>156</v>
      </c>
      <c r="AU461" s="16" t="s">
        <v>88</v>
      </c>
    </row>
    <row r="462" spans="2:65" s="12" customFormat="1" ht="11.25">
      <c r="B462" s="148"/>
      <c r="D462" s="144" t="s">
        <v>158</v>
      </c>
      <c r="E462" s="149" t="s">
        <v>1</v>
      </c>
      <c r="F462" s="150" t="s">
        <v>706</v>
      </c>
      <c r="H462" s="151">
        <v>3</v>
      </c>
      <c r="I462" s="152"/>
      <c r="L462" s="148"/>
      <c r="M462" s="153"/>
      <c r="T462" s="154"/>
      <c r="AT462" s="149" t="s">
        <v>158</v>
      </c>
      <c r="AU462" s="149" t="s">
        <v>88</v>
      </c>
      <c r="AV462" s="12" t="s">
        <v>88</v>
      </c>
      <c r="AW462" s="12" t="s">
        <v>34</v>
      </c>
      <c r="AX462" s="12" t="s">
        <v>78</v>
      </c>
      <c r="AY462" s="149" t="s">
        <v>147</v>
      </c>
    </row>
    <row r="463" spans="2:65" s="13" customFormat="1" ht="11.25">
      <c r="B463" s="155"/>
      <c r="D463" s="144" t="s">
        <v>158</v>
      </c>
      <c r="E463" s="156" t="s">
        <v>1</v>
      </c>
      <c r="F463" s="157" t="s">
        <v>160</v>
      </c>
      <c r="H463" s="158">
        <v>3</v>
      </c>
      <c r="I463" s="159"/>
      <c r="L463" s="155"/>
      <c r="M463" s="168"/>
      <c r="N463" s="169"/>
      <c r="O463" s="169"/>
      <c r="P463" s="169"/>
      <c r="Q463" s="169"/>
      <c r="R463" s="169"/>
      <c r="S463" s="169"/>
      <c r="T463" s="170"/>
      <c r="AT463" s="156" t="s">
        <v>158</v>
      </c>
      <c r="AU463" s="156" t="s">
        <v>88</v>
      </c>
      <c r="AV463" s="13" t="s">
        <v>154</v>
      </c>
      <c r="AW463" s="13" t="s">
        <v>34</v>
      </c>
      <c r="AX463" s="13" t="s">
        <v>86</v>
      </c>
      <c r="AY463" s="156" t="s">
        <v>147</v>
      </c>
    </row>
    <row r="464" spans="2:65" s="1" customFormat="1" ht="6.95" customHeight="1">
      <c r="B464" s="43"/>
      <c r="C464" s="44"/>
      <c r="D464" s="44"/>
      <c r="E464" s="44"/>
      <c r="F464" s="44"/>
      <c r="G464" s="44"/>
      <c r="H464" s="44"/>
      <c r="I464" s="44"/>
      <c r="J464" s="44"/>
      <c r="K464" s="44"/>
      <c r="L464" s="31"/>
    </row>
  </sheetData>
  <sheetProtection algorithmName="SHA-512" hashValue="ppY8pg5HR682gfSwNsWfsFOWfU3AwGkO9k2hDbqL/ZAA3PjuYTGT9/6jk/h7qP0RNeh30o2b+LpoCi93cGvk9Q==" saltValue="UWXJ8PlPnvkjL61VGQvXi7eE3b3FVRPXZVP7ONJu9mPm1FpTFvhQBRwqL1Bw7IUbOPrtDshK5vIWC6zgwFOvKA==" spinCount="100000" sheet="1" objects="1" scenarios="1" formatColumns="0" formatRows="0" autoFilter="0"/>
  <autoFilter ref="C125:K463" xr:uid="{00000000-0009-0000-0000-000004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273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AT2" s="16" t="s">
        <v>100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88</v>
      </c>
    </row>
    <row r="4" spans="2:46" ht="24.95" customHeight="1">
      <c r="B4" s="19"/>
      <c r="D4" s="20" t="s">
        <v>119</v>
      </c>
      <c r="L4" s="19"/>
      <c r="M4" s="87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22" t="str">
        <f>'Rekapitulace stavby'!K6</f>
        <v>Skládka TKO Štěpánovice - IV. etapa</v>
      </c>
      <c r="F7" s="223"/>
      <c r="G7" s="223"/>
      <c r="H7" s="223"/>
      <c r="L7" s="19"/>
    </row>
    <row r="8" spans="2:46" s="1" customFormat="1" ht="12" customHeight="1">
      <c r="B8" s="31"/>
      <c r="D8" s="26" t="s">
        <v>120</v>
      </c>
      <c r="L8" s="31"/>
    </row>
    <row r="9" spans="2:46" s="1" customFormat="1" ht="16.5" customHeight="1">
      <c r="B9" s="31"/>
      <c r="E9" s="188" t="s">
        <v>918</v>
      </c>
      <c r="F9" s="224"/>
      <c r="G9" s="224"/>
      <c r="H9" s="224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</v>
      </c>
      <c r="L11" s="31"/>
    </row>
    <row r="12" spans="2:46" s="1" customFormat="1" ht="12" customHeight="1">
      <c r="B12" s="31"/>
      <c r="D12" s="26" t="s">
        <v>22</v>
      </c>
      <c r="F12" s="24" t="s">
        <v>23</v>
      </c>
      <c r="I12" s="26" t="s">
        <v>24</v>
      </c>
      <c r="J12" s="51" t="str">
        <f>'Rekapitulace stavby'!AN8</f>
        <v>25. 7. 2025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26</v>
      </c>
      <c r="I14" s="26" t="s">
        <v>27</v>
      </c>
      <c r="J14" s="24" t="s">
        <v>1</v>
      </c>
      <c r="L14" s="31"/>
    </row>
    <row r="15" spans="2:46" s="1" customFormat="1" ht="18" customHeight="1">
      <c r="B15" s="31"/>
      <c r="E15" s="24" t="s">
        <v>28</v>
      </c>
      <c r="I15" s="26" t="s">
        <v>29</v>
      </c>
      <c r="J15" s="24" t="s">
        <v>1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30</v>
      </c>
      <c r="I17" s="26" t="s">
        <v>27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5" t="str">
        <f>'Rekapitulace stavby'!E14</f>
        <v>Vyplň údaj</v>
      </c>
      <c r="F18" s="194"/>
      <c r="G18" s="194"/>
      <c r="H18" s="194"/>
      <c r="I18" s="26" t="s">
        <v>29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32</v>
      </c>
      <c r="I20" s="26" t="s">
        <v>27</v>
      </c>
      <c r="J20" s="24" t="s">
        <v>1</v>
      </c>
      <c r="L20" s="31"/>
    </row>
    <row r="21" spans="2:12" s="1" customFormat="1" ht="18" customHeight="1">
      <c r="B21" s="31"/>
      <c r="E21" s="24" t="s">
        <v>33</v>
      </c>
      <c r="I21" s="26" t="s">
        <v>29</v>
      </c>
      <c r="J21" s="24" t="s">
        <v>1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35</v>
      </c>
      <c r="I23" s="26" t="s">
        <v>27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29</v>
      </c>
      <c r="J24" s="24" t="str">
        <f>IF('Rekapitulace stavby'!AN20="","",'Rekapitulace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37</v>
      </c>
      <c r="L26" s="31"/>
    </row>
    <row r="27" spans="2:12" s="7" customFormat="1" ht="16.5" customHeight="1">
      <c r="B27" s="88"/>
      <c r="E27" s="199" t="s">
        <v>1</v>
      </c>
      <c r="F27" s="199"/>
      <c r="G27" s="199"/>
      <c r="H27" s="199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38</v>
      </c>
      <c r="J30" s="65">
        <f>ROUND(J118,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40</v>
      </c>
      <c r="I32" s="34" t="s">
        <v>39</v>
      </c>
      <c r="J32" s="34" t="s">
        <v>41</v>
      </c>
      <c r="L32" s="31"/>
    </row>
    <row r="33" spans="2:12" s="1" customFormat="1" ht="14.45" customHeight="1">
      <c r="B33" s="31"/>
      <c r="D33" s="54" t="s">
        <v>42</v>
      </c>
      <c r="E33" s="26" t="s">
        <v>43</v>
      </c>
      <c r="F33" s="90">
        <f>ROUND((SUM(BE118:BE272)),  2)</f>
        <v>0</v>
      </c>
      <c r="I33" s="91">
        <v>0.21</v>
      </c>
      <c r="J33" s="90">
        <f>ROUND(((SUM(BE118:BE272))*I33),  2)</f>
        <v>0</v>
      </c>
      <c r="L33" s="31"/>
    </row>
    <row r="34" spans="2:12" s="1" customFormat="1" ht="14.45" customHeight="1">
      <c r="B34" s="31"/>
      <c r="E34" s="26" t="s">
        <v>44</v>
      </c>
      <c r="F34" s="90">
        <f>ROUND((SUM(BF118:BF272)),  2)</f>
        <v>0</v>
      </c>
      <c r="I34" s="91">
        <v>0.12</v>
      </c>
      <c r="J34" s="90">
        <f>ROUND(((SUM(BF118:BF272))*I34),  2)</f>
        <v>0</v>
      </c>
      <c r="L34" s="31"/>
    </row>
    <row r="35" spans="2:12" s="1" customFormat="1" ht="14.45" hidden="1" customHeight="1">
      <c r="B35" s="31"/>
      <c r="E35" s="26" t="s">
        <v>45</v>
      </c>
      <c r="F35" s="90">
        <f>ROUND((SUM(BG118:BG272)),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46</v>
      </c>
      <c r="F36" s="90">
        <f>ROUND((SUM(BH118:BH272)),  2)</f>
        <v>0</v>
      </c>
      <c r="I36" s="91">
        <v>0.12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47</v>
      </c>
      <c r="F37" s="90">
        <f>ROUND((SUM(BI118:BI272)),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48</v>
      </c>
      <c r="E39" s="56"/>
      <c r="F39" s="56"/>
      <c r="G39" s="94" t="s">
        <v>49</v>
      </c>
      <c r="H39" s="95" t="s">
        <v>50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51</v>
      </c>
      <c r="E50" s="41"/>
      <c r="F50" s="41"/>
      <c r="G50" s="40" t="s">
        <v>52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53</v>
      </c>
      <c r="E61" s="33"/>
      <c r="F61" s="98" t="s">
        <v>54</v>
      </c>
      <c r="G61" s="42" t="s">
        <v>53</v>
      </c>
      <c r="H61" s="33"/>
      <c r="I61" s="33"/>
      <c r="J61" s="99" t="s">
        <v>54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55</v>
      </c>
      <c r="E65" s="41"/>
      <c r="F65" s="41"/>
      <c r="G65" s="40" t="s">
        <v>56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53</v>
      </c>
      <c r="E76" s="33"/>
      <c r="F76" s="98" t="s">
        <v>54</v>
      </c>
      <c r="G76" s="42" t="s">
        <v>53</v>
      </c>
      <c r="H76" s="33"/>
      <c r="I76" s="33"/>
      <c r="J76" s="99" t="s">
        <v>54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122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22" t="str">
        <f>E7</f>
        <v>Skládka TKO Štěpánovice - IV. etapa</v>
      </c>
      <c r="F85" s="223"/>
      <c r="G85" s="223"/>
      <c r="H85" s="223"/>
      <c r="L85" s="31"/>
    </row>
    <row r="86" spans="2:47" s="1" customFormat="1" ht="12" customHeight="1">
      <c r="B86" s="31"/>
      <c r="C86" s="26" t="s">
        <v>120</v>
      </c>
      <c r="L86" s="31"/>
    </row>
    <row r="87" spans="2:47" s="1" customFormat="1" ht="16.5" customHeight="1">
      <c r="B87" s="31"/>
      <c r="E87" s="188" t="str">
        <f>E9</f>
        <v>SO 05 - Venkovní osvětlení - 1. část</v>
      </c>
      <c r="F87" s="224"/>
      <c r="G87" s="224"/>
      <c r="H87" s="224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22</v>
      </c>
      <c r="F89" s="24" t="str">
        <f>F12</f>
        <v>k. ú. Štěpánovice u Klatov, k. ú. Dehtín</v>
      </c>
      <c r="I89" s="26" t="s">
        <v>24</v>
      </c>
      <c r="J89" s="51" t="str">
        <f>IF(J12="","",J12)</f>
        <v>25. 7. 2025</v>
      </c>
      <c r="L89" s="31"/>
    </row>
    <row r="90" spans="2:47" s="1" customFormat="1" ht="6.95" customHeight="1">
      <c r="B90" s="31"/>
      <c r="L90" s="31"/>
    </row>
    <row r="91" spans="2:47" s="1" customFormat="1" ht="40.15" customHeight="1">
      <c r="B91" s="31"/>
      <c r="C91" s="26" t="s">
        <v>26</v>
      </c>
      <c r="F91" s="24" t="str">
        <f>E15</f>
        <v>Město Klatovy, Nám. Míru 62/I, 339 01 Klatovy</v>
      </c>
      <c r="I91" s="26" t="s">
        <v>32</v>
      </c>
      <c r="J91" s="29" t="str">
        <f>E21</f>
        <v>INTERPROJEKT ODPADY s. r. o., Praha 6</v>
      </c>
      <c r="L91" s="31"/>
    </row>
    <row r="92" spans="2:47" s="1" customFormat="1" ht="15.2" customHeight="1">
      <c r="B92" s="31"/>
      <c r="C92" s="26" t="s">
        <v>30</v>
      </c>
      <c r="F92" s="24" t="str">
        <f>IF(E18="","",E18)</f>
        <v>Vyplň údaj</v>
      </c>
      <c r="I92" s="26" t="s">
        <v>35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123</v>
      </c>
      <c r="D94" s="92"/>
      <c r="E94" s="92"/>
      <c r="F94" s="92"/>
      <c r="G94" s="92"/>
      <c r="H94" s="92"/>
      <c r="I94" s="92"/>
      <c r="J94" s="101" t="s">
        <v>124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125</v>
      </c>
      <c r="J96" s="65">
        <f>J118</f>
        <v>0</v>
      </c>
      <c r="L96" s="31"/>
      <c r="AU96" s="16" t="s">
        <v>126</v>
      </c>
    </row>
    <row r="97" spans="2:12" s="8" customFormat="1" ht="24.95" customHeight="1">
      <c r="B97" s="103"/>
      <c r="D97" s="104" t="s">
        <v>550</v>
      </c>
      <c r="E97" s="105"/>
      <c r="F97" s="105"/>
      <c r="G97" s="105"/>
      <c r="H97" s="105"/>
      <c r="I97" s="105"/>
      <c r="J97" s="106">
        <f>J119</f>
        <v>0</v>
      </c>
      <c r="L97" s="103"/>
    </row>
    <row r="98" spans="2:12" s="9" customFormat="1" ht="19.899999999999999" customHeight="1">
      <c r="B98" s="107"/>
      <c r="D98" s="108" t="s">
        <v>919</v>
      </c>
      <c r="E98" s="109"/>
      <c r="F98" s="109"/>
      <c r="G98" s="109"/>
      <c r="H98" s="109"/>
      <c r="I98" s="109"/>
      <c r="J98" s="110">
        <f>J120</f>
        <v>0</v>
      </c>
      <c r="L98" s="107"/>
    </row>
    <row r="99" spans="2:12" s="1" customFormat="1" ht="21.75" customHeight="1">
      <c r="B99" s="31"/>
      <c r="L99" s="31"/>
    </row>
    <row r="100" spans="2:12" s="1" customFormat="1" ht="6.95" customHeight="1">
      <c r="B100" s="43"/>
      <c r="C100" s="44"/>
      <c r="D100" s="44"/>
      <c r="E100" s="44"/>
      <c r="F100" s="44"/>
      <c r="G100" s="44"/>
      <c r="H100" s="44"/>
      <c r="I100" s="44"/>
      <c r="J100" s="44"/>
      <c r="K100" s="44"/>
      <c r="L100" s="31"/>
    </row>
    <row r="104" spans="2:12" s="1" customFormat="1" ht="6.95" customHeight="1">
      <c r="B104" s="45"/>
      <c r="C104" s="46"/>
      <c r="D104" s="46"/>
      <c r="E104" s="46"/>
      <c r="F104" s="46"/>
      <c r="G104" s="46"/>
      <c r="H104" s="46"/>
      <c r="I104" s="46"/>
      <c r="J104" s="46"/>
      <c r="K104" s="46"/>
      <c r="L104" s="31"/>
    </row>
    <row r="105" spans="2:12" s="1" customFormat="1" ht="24.95" customHeight="1">
      <c r="B105" s="31"/>
      <c r="C105" s="20" t="s">
        <v>132</v>
      </c>
      <c r="L105" s="31"/>
    </row>
    <row r="106" spans="2:12" s="1" customFormat="1" ht="6.95" customHeight="1">
      <c r="B106" s="31"/>
      <c r="L106" s="31"/>
    </row>
    <row r="107" spans="2:12" s="1" customFormat="1" ht="12" customHeight="1">
      <c r="B107" s="31"/>
      <c r="C107" s="26" t="s">
        <v>16</v>
      </c>
      <c r="L107" s="31"/>
    </row>
    <row r="108" spans="2:12" s="1" customFormat="1" ht="16.5" customHeight="1">
      <c r="B108" s="31"/>
      <c r="E108" s="222" t="str">
        <f>E7</f>
        <v>Skládka TKO Štěpánovice - IV. etapa</v>
      </c>
      <c r="F108" s="223"/>
      <c r="G108" s="223"/>
      <c r="H108" s="223"/>
      <c r="L108" s="31"/>
    </row>
    <row r="109" spans="2:12" s="1" customFormat="1" ht="12" customHeight="1">
      <c r="B109" s="31"/>
      <c r="C109" s="26" t="s">
        <v>120</v>
      </c>
      <c r="L109" s="31"/>
    </row>
    <row r="110" spans="2:12" s="1" customFormat="1" ht="16.5" customHeight="1">
      <c r="B110" s="31"/>
      <c r="E110" s="188" t="str">
        <f>E9</f>
        <v>SO 05 - Venkovní osvětlení - 1. část</v>
      </c>
      <c r="F110" s="224"/>
      <c r="G110" s="224"/>
      <c r="H110" s="224"/>
      <c r="L110" s="31"/>
    </row>
    <row r="111" spans="2:12" s="1" customFormat="1" ht="6.95" customHeight="1">
      <c r="B111" s="31"/>
      <c r="L111" s="31"/>
    </row>
    <row r="112" spans="2:12" s="1" customFormat="1" ht="12" customHeight="1">
      <c r="B112" s="31"/>
      <c r="C112" s="26" t="s">
        <v>22</v>
      </c>
      <c r="F112" s="24" t="str">
        <f>F12</f>
        <v>k. ú. Štěpánovice u Klatov, k. ú. Dehtín</v>
      </c>
      <c r="I112" s="26" t="s">
        <v>24</v>
      </c>
      <c r="J112" s="51" t="str">
        <f>IF(J12="","",J12)</f>
        <v>25. 7. 2025</v>
      </c>
      <c r="L112" s="31"/>
    </row>
    <row r="113" spans="2:65" s="1" customFormat="1" ht="6.95" customHeight="1">
      <c r="B113" s="31"/>
      <c r="L113" s="31"/>
    </row>
    <row r="114" spans="2:65" s="1" customFormat="1" ht="40.15" customHeight="1">
      <c r="B114" s="31"/>
      <c r="C114" s="26" t="s">
        <v>26</v>
      </c>
      <c r="F114" s="24" t="str">
        <f>E15</f>
        <v>Město Klatovy, Nám. Míru 62/I, 339 01 Klatovy</v>
      </c>
      <c r="I114" s="26" t="s">
        <v>32</v>
      </c>
      <c r="J114" s="29" t="str">
        <f>E21</f>
        <v>INTERPROJEKT ODPADY s. r. o., Praha 6</v>
      </c>
      <c r="L114" s="31"/>
    </row>
    <row r="115" spans="2:65" s="1" customFormat="1" ht="15.2" customHeight="1">
      <c r="B115" s="31"/>
      <c r="C115" s="26" t="s">
        <v>30</v>
      </c>
      <c r="F115" s="24" t="str">
        <f>IF(E18="","",E18)</f>
        <v>Vyplň údaj</v>
      </c>
      <c r="I115" s="26" t="s">
        <v>35</v>
      </c>
      <c r="J115" s="29" t="str">
        <f>E24</f>
        <v xml:space="preserve"> </v>
      </c>
      <c r="L115" s="31"/>
    </row>
    <row r="116" spans="2:65" s="1" customFormat="1" ht="10.35" customHeight="1">
      <c r="B116" s="31"/>
      <c r="L116" s="31"/>
    </row>
    <row r="117" spans="2:65" s="10" customFormat="1" ht="29.25" customHeight="1">
      <c r="B117" s="111"/>
      <c r="C117" s="112" t="s">
        <v>133</v>
      </c>
      <c r="D117" s="113" t="s">
        <v>63</v>
      </c>
      <c r="E117" s="113" t="s">
        <v>59</v>
      </c>
      <c r="F117" s="113" t="s">
        <v>60</v>
      </c>
      <c r="G117" s="113" t="s">
        <v>134</v>
      </c>
      <c r="H117" s="113" t="s">
        <v>135</v>
      </c>
      <c r="I117" s="113" t="s">
        <v>136</v>
      </c>
      <c r="J117" s="113" t="s">
        <v>124</v>
      </c>
      <c r="K117" s="114" t="s">
        <v>137</v>
      </c>
      <c r="L117" s="111"/>
      <c r="M117" s="58" t="s">
        <v>1</v>
      </c>
      <c r="N117" s="59" t="s">
        <v>42</v>
      </c>
      <c r="O117" s="59" t="s">
        <v>138</v>
      </c>
      <c r="P117" s="59" t="s">
        <v>139</v>
      </c>
      <c r="Q117" s="59" t="s">
        <v>140</v>
      </c>
      <c r="R117" s="59" t="s">
        <v>141</v>
      </c>
      <c r="S117" s="59" t="s">
        <v>142</v>
      </c>
      <c r="T117" s="60" t="s">
        <v>143</v>
      </c>
    </row>
    <row r="118" spans="2:65" s="1" customFormat="1" ht="22.9" customHeight="1">
      <c r="B118" s="31"/>
      <c r="C118" s="63" t="s">
        <v>144</v>
      </c>
      <c r="J118" s="115">
        <f>BK118</f>
        <v>0</v>
      </c>
      <c r="L118" s="31"/>
      <c r="M118" s="61"/>
      <c r="N118" s="52"/>
      <c r="O118" s="52"/>
      <c r="P118" s="116">
        <f>P119</f>
        <v>0</v>
      </c>
      <c r="Q118" s="52"/>
      <c r="R118" s="116">
        <f>R119</f>
        <v>0.63307000000000002</v>
      </c>
      <c r="S118" s="52"/>
      <c r="T118" s="117">
        <f>T119</f>
        <v>0</v>
      </c>
      <c r="AT118" s="16" t="s">
        <v>77</v>
      </c>
      <c r="AU118" s="16" t="s">
        <v>126</v>
      </c>
      <c r="BK118" s="118">
        <f>BK119</f>
        <v>0</v>
      </c>
    </row>
    <row r="119" spans="2:65" s="11" customFormat="1" ht="25.9" customHeight="1">
      <c r="B119" s="119"/>
      <c r="D119" s="120" t="s">
        <v>77</v>
      </c>
      <c r="E119" s="121" t="s">
        <v>444</v>
      </c>
      <c r="F119" s="121" t="s">
        <v>885</v>
      </c>
      <c r="I119" s="122"/>
      <c r="J119" s="123">
        <f>BK119</f>
        <v>0</v>
      </c>
      <c r="L119" s="119"/>
      <c r="M119" s="124"/>
      <c r="P119" s="125">
        <f>P120</f>
        <v>0</v>
      </c>
      <c r="R119" s="125">
        <f>R120</f>
        <v>0.63307000000000002</v>
      </c>
      <c r="T119" s="126">
        <f>T120</f>
        <v>0</v>
      </c>
      <c r="AR119" s="120" t="s">
        <v>166</v>
      </c>
      <c r="AT119" s="127" t="s">
        <v>77</v>
      </c>
      <c r="AU119" s="127" t="s">
        <v>78</v>
      </c>
      <c r="AY119" s="120" t="s">
        <v>147</v>
      </c>
      <c r="BK119" s="128">
        <f>BK120</f>
        <v>0</v>
      </c>
    </row>
    <row r="120" spans="2:65" s="11" customFormat="1" ht="22.9" customHeight="1">
      <c r="B120" s="119"/>
      <c r="D120" s="120" t="s">
        <v>77</v>
      </c>
      <c r="E120" s="129" t="s">
        <v>920</v>
      </c>
      <c r="F120" s="129" t="s">
        <v>921</v>
      </c>
      <c r="I120" s="122"/>
      <c r="J120" s="130">
        <f>BK120</f>
        <v>0</v>
      </c>
      <c r="L120" s="119"/>
      <c r="M120" s="124"/>
      <c r="P120" s="125">
        <f>SUM(P121:P272)</f>
        <v>0</v>
      </c>
      <c r="R120" s="125">
        <f>SUM(R121:R272)</f>
        <v>0.63307000000000002</v>
      </c>
      <c r="T120" s="126">
        <f>SUM(T121:T272)</f>
        <v>0</v>
      </c>
      <c r="AR120" s="120" t="s">
        <v>166</v>
      </c>
      <c r="AT120" s="127" t="s">
        <v>77</v>
      </c>
      <c r="AU120" s="127" t="s">
        <v>86</v>
      </c>
      <c r="AY120" s="120" t="s">
        <v>147</v>
      </c>
      <c r="BK120" s="128">
        <f>SUM(BK121:BK272)</f>
        <v>0</v>
      </c>
    </row>
    <row r="121" spans="2:65" s="1" customFormat="1" ht="16.5" customHeight="1">
      <c r="B121" s="31"/>
      <c r="C121" s="131" t="s">
        <v>86</v>
      </c>
      <c r="D121" s="131" t="s">
        <v>149</v>
      </c>
      <c r="E121" s="132" t="s">
        <v>922</v>
      </c>
      <c r="F121" s="133" t="s">
        <v>923</v>
      </c>
      <c r="G121" s="134" t="s">
        <v>367</v>
      </c>
      <c r="H121" s="135">
        <v>1</v>
      </c>
      <c r="I121" s="136"/>
      <c r="J121" s="137">
        <f>ROUND(I121*H121,2)</f>
        <v>0</v>
      </c>
      <c r="K121" s="133" t="s">
        <v>1</v>
      </c>
      <c r="L121" s="31"/>
      <c r="M121" s="138" t="s">
        <v>1</v>
      </c>
      <c r="N121" s="139" t="s">
        <v>43</v>
      </c>
      <c r="P121" s="140">
        <f>O121*H121</f>
        <v>0</v>
      </c>
      <c r="Q121" s="140">
        <v>0</v>
      </c>
      <c r="R121" s="140">
        <f>Q121*H121</f>
        <v>0</v>
      </c>
      <c r="S121" s="140">
        <v>0</v>
      </c>
      <c r="T121" s="141">
        <f>S121*H121</f>
        <v>0</v>
      </c>
      <c r="AR121" s="142" t="s">
        <v>836</v>
      </c>
      <c r="AT121" s="142" t="s">
        <v>149</v>
      </c>
      <c r="AU121" s="142" t="s">
        <v>88</v>
      </c>
      <c r="AY121" s="16" t="s">
        <v>147</v>
      </c>
      <c r="BE121" s="143">
        <f>IF(N121="základní",J121,0)</f>
        <v>0</v>
      </c>
      <c r="BF121" s="143">
        <f>IF(N121="snížená",J121,0)</f>
        <v>0</v>
      </c>
      <c r="BG121" s="143">
        <f>IF(N121="zákl. přenesená",J121,0)</f>
        <v>0</v>
      </c>
      <c r="BH121" s="143">
        <f>IF(N121="sníž. přenesená",J121,0)</f>
        <v>0</v>
      </c>
      <c r="BI121" s="143">
        <f>IF(N121="nulová",J121,0)</f>
        <v>0</v>
      </c>
      <c r="BJ121" s="16" t="s">
        <v>86</v>
      </c>
      <c r="BK121" s="143">
        <f>ROUND(I121*H121,2)</f>
        <v>0</v>
      </c>
      <c r="BL121" s="16" t="s">
        <v>836</v>
      </c>
      <c r="BM121" s="142" t="s">
        <v>924</v>
      </c>
    </row>
    <row r="122" spans="2:65" s="1" customFormat="1" ht="11.25">
      <c r="B122" s="31"/>
      <c r="D122" s="144" t="s">
        <v>156</v>
      </c>
      <c r="F122" s="145" t="s">
        <v>923</v>
      </c>
      <c r="I122" s="146"/>
      <c r="L122" s="31"/>
      <c r="M122" s="147"/>
      <c r="T122" s="55"/>
      <c r="AT122" s="16" t="s">
        <v>156</v>
      </c>
      <c r="AU122" s="16" t="s">
        <v>88</v>
      </c>
    </row>
    <row r="123" spans="2:65" s="12" customFormat="1" ht="11.25">
      <c r="B123" s="148"/>
      <c r="D123" s="144" t="s">
        <v>158</v>
      </c>
      <c r="E123" s="149" t="s">
        <v>1</v>
      </c>
      <c r="F123" s="150" t="s">
        <v>86</v>
      </c>
      <c r="H123" s="151">
        <v>1</v>
      </c>
      <c r="I123" s="152"/>
      <c r="L123" s="148"/>
      <c r="M123" s="153"/>
      <c r="T123" s="154"/>
      <c r="AT123" s="149" t="s">
        <v>158</v>
      </c>
      <c r="AU123" s="149" t="s">
        <v>88</v>
      </c>
      <c r="AV123" s="12" t="s">
        <v>88</v>
      </c>
      <c r="AW123" s="12" t="s">
        <v>34</v>
      </c>
      <c r="AX123" s="12" t="s">
        <v>78</v>
      </c>
      <c r="AY123" s="149" t="s">
        <v>147</v>
      </c>
    </row>
    <row r="124" spans="2:65" s="13" customFormat="1" ht="11.25">
      <c r="B124" s="155"/>
      <c r="D124" s="144" t="s">
        <v>158</v>
      </c>
      <c r="E124" s="156" t="s">
        <v>1</v>
      </c>
      <c r="F124" s="157" t="s">
        <v>160</v>
      </c>
      <c r="H124" s="158">
        <v>1</v>
      </c>
      <c r="I124" s="159"/>
      <c r="L124" s="155"/>
      <c r="M124" s="160"/>
      <c r="T124" s="161"/>
      <c r="AT124" s="156" t="s">
        <v>158</v>
      </c>
      <c r="AU124" s="156" t="s">
        <v>88</v>
      </c>
      <c r="AV124" s="13" t="s">
        <v>154</v>
      </c>
      <c r="AW124" s="13" t="s">
        <v>34</v>
      </c>
      <c r="AX124" s="13" t="s">
        <v>86</v>
      </c>
      <c r="AY124" s="156" t="s">
        <v>147</v>
      </c>
    </row>
    <row r="125" spans="2:65" s="1" customFormat="1" ht="21.75" customHeight="1">
      <c r="B125" s="31"/>
      <c r="C125" s="131" t="s">
        <v>88</v>
      </c>
      <c r="D125" s="131" t="s">
        <v>149</v>
      </c>
      <c r="E125" s="132" t="s">
        <v>925</v>
      </c>
      <c r="F125" s="133" t="s">
        <v>926</v>
      </c>
      <c r="G125" s="134" t="s">
        <v>169</v>
      </c>
      <c r="H125" s="135">
        <v>13</v>
      </c>
      <c r="I125" s="136"/>
      <c r="J125" s="137">
        <f>ROUND(I125*H125,2)</f>
        <v>0</v>
      </c>
      <c r="K125" s="133" t="s">
        <v>1</v>
      </c>
      <c r="L125" s="31"/>
      <c r="M125" s="138" t="s">
        <v>1</v>
      </c>
      <c r="N125" s="139" t="s">
        <v>43</v>
      </c>
      <c r="P125" s="140">
        <f>O125*H125</f>
        <v>0</v>
      </c>
      <c r="Q125" s="140">
        <v>0</v>
      </c>
      <c r="R125" s="140">
        <f>Q125*H125</f>
        <v>0</v>
      </c>
      <c r="S125" s="140">
        <v>0</v>
      </c>
      <c r="T125" s="141">
        <f>S125*H125</f>
        <v>0</v>
      </c>
      <c r="AR125" s="142" t="s">
        <v>836</v>
      </c>
      <c r="AT125" s="142" t="s">
        <v>149</v>
      </c>
      <c r="AU125" s="142" t="s">
        <v>88</v>
      </c>
      <c r="AY125" s="16" t="s">
        <v>147</v>
      </c>
      <c r="BE125" s="143">
        <f>IF(N125="základní",J125,0)</f>
        <v>0</v>
      </c>
      <c r="BF125" s="143">
        <f>IF(N125="snížená",J125,0)</f>
        <v>0</v>
      </c>
      <c r="BG125" s="143">
        <f>IF(N125="zákl. přenesená",J125,0)</f>
        <v>0</v>
      </c>
      <c r="BH125" s="143">
        <f>IF(N125="sníž. přenesená",J125,0)</f>
        <v>0</v>
      </c>
      <c r="BI125" s="143">
        <f>IF(N125="nulová",J125,0)</f>
        <v>0</v>
      </c>
      <c r="BJ125" s="16" t="s">
        <v>86</v>
      </c>
      <c r="BK125" s="143">
        <f>ROUND(I125*H125,2)</f>
        <v>0</v>
      </c>
      <c r="BL125" s="16" t="s">
        <v>836</v>
      </c>
      <c r="BM125" s="142" t="s">
        <v>927</v>
      </c>
    </row>
    <row r="126" spans="2:65" s="1" customFormat="1" ht="11.25">
      <c r="B126" s="31"/>
      <c r="D126" s="144" t="s">
        <v>156</v>
      </c>
      <c r="F126" s="145" t="s">
        <v>926</v>
      </c>
      <c r="I126" s="146"/>
      <c r="L126" s="31"/>
      <c r="M126" s="147"/>
      <c r="T126" s="55"/>
      <c r="AT126" s="16" t="s">
        <v>156</v>
      </c>
      <c r="AU126" s="16" t="s">
        <v>88</v>
      </c>
    </row>
    <row r="127" spans="2:65" s="12" customFormat="1" ht="11.25">
      <c r="B127" s="148"/>
      <c r="D127" s="144" t="s">
        <v>158</v>
      </c>
      <c r="E127" s="149" t="s">
        <v>1</v>
      </c>
      <c r="F127" s="150" t="s">
        <v>228</v>
      </c>
      <c r="H127" s="151">
        <v>13</v>
      </c>
      <c r="I127" s="152"/>
      <c r="L127" s="148"/>
      <c r="M127" s="153"/>
      <c r="T127" s="154"/>
      <c r="AT127" s="149" t="s">
        <v>158</v>
      </c>
      <c r="AU127" s="149" t="s">
        <v>88</v>
      </c>
      <c r="AV127" s="12" t="s">
        <v>88</v>
      </c>
      <c r="AW127" s="12" t="s">
        <v>34</v>
      </c>
      <c r="AX127" s="12" t="s">
        <v>78</v>
      </c>
      <c r="AY127" s="149" t="s">
        <v>147</v>
      </c>
    </row>
    <row r="128" spans="2:65" s="13" customFormat="1" ht="11.25">
      <c r="B128" s="155"/>
      <c r="D128" s="144" t="s">
        <v>158</v>
      </c>
      <c r="E128" s="156" t="s">
        <v>1</v>
      </c>
      <c r="F128" s="157" t="s">
        <v>160</v>
      </c>
      <c r="H128" s="158">
        <v>13</v>
      </c>
      <c r="I128" s="159"/>
      <c r="L128" s="155"/>
      <c r="M128" s="160"/>
      <c r="T128" s="161"/>
      <c r="AT128" s="156" t="s">
        <v>158</v>
      </c>
      <c r="AU128" s="156" t="s">
        <v>88</v>
      </c>
      <c r="AV128" s="13" t="s">
        <v>154</v>
      </c>
      <c r="AW128" s="13" t="s">
        <v>34</v>
      </c>
      <c r="AX128" s="13" t="s">
        <v>86</v>
      </c>
      <c r="AY128" s="156" t="s">
        <v>147</v>
      </c>
    </row>
    <row r="129" spans="2:65" s="1" customFormat="1" ht="16.5" customHeight="1">
      <c r="B129" s="31"/>
      <c r="C129" s="171" t="s">
        <v>166</v>
      </c>
      <c r="D129" s="171" t="s">
        <v>444</v>
      </c>
      <c r="E129" s="172" t="s">
        <v>928</v>
      </c>
      <c r="F129" s="173" t="s">
        <v>929</v>
      </c>
      <c r="G129" s="174" t="s">
        <v>367</v>
      </c>
      <c r="H129" s="175">
        <v>1</v>
      </c>
      <c r="I129" s="176"/>
      <c r="J129" s="177">
        <f>ROUND(I129*H129,2)</f>
        <v>0</v>
      </c>
      <c r="K129" s="173" t="s">
        <v>1</v>
      </c>
      <c r="L129" s="178"/>
      <c r="M129" s="179" t="s">
        <v>1</v>
      </c>
      <c r="N129" s="180" t="s">
        <v>43</v>
      </c>
      <c r="P129" s="140">
        <f>O129*H129</f>
        <v>0</v>
      </c>
      <c r="Q129" s="140">
        <v>0</v>
      </c>
      <c r="R129" s="140">
        <f>Q129*H129</f>
        <v>0</v>
      </c>
      <c r="S129" s="140">
        <v>0</v>
      </c>
      <c r="T129" s="141">
        <f>S129*H129</f>
        <v>0</v>
      </c>
      <c r="AR129" s="142" t="s">
        <v>897</v>
      </c>
      <c r="AT129" s="142" t="s">
        <v>444</v>
      </c>
      <c r="AU129" s="142" t="s">
        <v>88</v>
      </c>
      <c r="AY129" s="16" t="s">
        <v>147</v>
      </c>
      <c r="BE129" s="143">
        <f>IF(N129="základní",J129,0)</f>
        <v>0</v>
      </c>
      <c r="BF129" s="143">
        <f>IF(N129="snížená",J129,0)</f>
        <v>0</v>
      </c>
      <c r="BG129" s="143">
        <f>IF(N129="zákl. přenesená",J129,0)</f>
        <v>0</v>
      </c>
      <c r="BH129" s="143">
        <f>IF(N129="sníž. přenesená",J129,0)</f>
        <v>0</v>
      </c>
      <c r="BI129" s="143">
        <f>IF(N129="nulová",J129,0)</f>
        <v>0</v>
      </c>
      <c r="BJ129" s="16" t="s">
        <v>86</v>
      </c>
      <c r="BK129" s="143">
        <f>ROUND(I129*H129,2)</f>
        <v>0</v>
      </c>
      <c r="BL129" s="16" t="s">
        <v>836</v>
      </c>
      <c r="BM129" s="142" t="s">
        <v>930</v>
      </c>
    </row>
    <row r="130" spans="2:65" s="1" customFormat="1" ht="11.25">
      <c r="B130" s="31"/>
      <c r="D130" s="144" t="s">
        <v>156</v>
      </c>
      <c r="F130" s="145" t="s">
        <v>929</v>
      </c>
      <c r="I130" s="146"/>
      <c r="L130" s="31"/>
      <c r="M130" s="147"/>
      <c r="T130" s="55"/>
      <c r="AT130" s="16" t="s">
        <v>156</v>
      </c>
      <c r="AU130" s="16" t="s">
        <v>88</v>
      </c>
    </row>
    <row r="131" spans="2:65" s="12" customFormat="1" ht="11.25">
      <c r="B131" s="148"/>
      <c r="D131" s="144" t="s">
        <v>158</v>
      </c>
      <c r="E131" s="149" t="s">
        <v>1</v>
      </c>
      <c r="F131" s="150" t="s">
        <v>86</v>
      </c>
      <c r="H131" s="151">
        <v>1</v>
      </c>
      <c r="I131" s="152"/>
      <c r="L131" s="148"/>
      <c r="M131" s="153"/>
      <c r="T131" s="154"/>
      <c r="AT131" s="149" t="s">
        <v>158</v>
      </c>
      <c r="AU131" s="149" t="s">
        <v>88</v>
      </c>
      <c r="AV131" s="12" t="s">
        <v>88</v>
      </c>
      <c r="AW131" s="12" t="s">
        <v>34</v>
      </c>
      <c r="AX131" s="12" t="s">
        <v>78</v>
      </c>
      <c r="AY131" s="149" t="s">
        <v>147</v>
      </c>
    </row>
    <row r="132" spans="2:65" s="13" customFormat="1" ht="11.25">
      <c r="B132" s="155"/>
      <c r="D132" s="144" t="s">
        <v>158</v>
      </c>
      <c r="E132" s="156" t="s">
        <v>1</v>
      </c>
      <c r="F132" s="157" t="s">
        <v>160</v>
      </c>
      <c r="H132" s="158">
        <v>1</v>
      </c>
      <c r="I132" s="159"/>
      <c r="L132" s="155"/>
      <c r="M132" s="160"/>
      <c r="T132" s="161"/>
      <c r="AT132" s="156" t="s">
        <v>158</v>
      </c>
      <c r="AU132" s="156" t="s">
        <v>88</v>
      </c>
      <c r="AV132" s="13" t="s">
        <v>154</v>
      </c>
      <c r="AW132" s="13" t="s">
        <v>34</v>
      </c>
      <c r="AX132" s="13" t="s">
        <v>86</v>
      </c>
      <c r="AY132" s="156" t="s">
        <v>147</v>
      </c>
    </row>
    <row r="133" spans="2:65" s="1" customFormat="1" ht="16.5" customHeight="1">
      <c r="B133" s="31"/>
      <c r="C133" s="131" t="s">
        <v>154</v>
      </c>
      <c r="D133" s="131" t="s">
        <v>149</v>
      </c>
      <c r="E133" s="132" t="s">
        <v>931</v>
      </c>
      <c r="F133" s="133" t="s">
        <v>932</v>
      </c>
      <c r="G133" s="134" t="s">
        <v>335</v>
      </c>
      <c r="H133" s="135">
        <v>345</v>
      </c>
      <c r="I133" s="136"/>
      <c r="J133" s="137">
        <f>ROUND(I133*H133,2)</f>
        <v>0</v>
      </c>
      <c r="K133" s="133" t="s">
        <v>1</v>
      </c>
      <c r="L133" s="31"/>
      <c r="M133" s="138" t="s">
        <v>1</v>
      </c>
      <c r="N133" s="139" t="s">
        <v>43</v>
      </c>
      <c r="P133" s="140">
        <f>O133*H133</f>
        <v>0</v>
      </c>
      <c r="Q133" s="140">
        <v>0</v>
      </c>
      <c r="R133" s="140">
        <f>Q133*H133</f>
        <v>0</v>
      </c>
      <c r="S133" s="140">
        <v>0</v>
      </c>
      <c r="T133" s="141">
        <f>S133*H133</f>
        <v>0</v>
      </c>
      <c r="AR133" s="142" t="s">
        <v>836</v>
      </c>
      <c r="AT133" s="142" t="s">
        <v>149</v>
      </c>
      <c r="AU133" s="142" t="s">
        <v>88</v>
      </c>
      <c r="AY133" s="16" t="s">
        <v>147</v>
      </c>
      <c r="BE133" s="143">
        <f>IF(N133="základní",J133,0)</f>
        <v>0</v>
      </c>
      <c r="BF133" s="143">
        <f>IF(N133="snížená",J133,0)</f>
        <v>0</v>
      </c>
      <c r="BG133" s="143">
        <f>IF(N133="zákl. přenesená",J133,0)</f>
        <v>0</v>
      </c>
      <c r="BH133" s="143">
        <f>IF(N133="sníž. přenesená",J133,0)</f>
        <v>0</v>
      </c>
      <c r="BI133" s="143">
        <f>IF(N133="nulová",J133,0)</f>
        <v>0</v>
      </c>
      <c r="BJ133" s="16" t="s">
        <v>86</v>
      </c>
      <c r="BK133" s="143">
        <f>ROUND(I133*H133,2)</f>
        <v>0</v>
      </c>
      <c r="BL133" s="16" t="s">
        <v>836</v>
      </c>
      <c r="BM133" s="142" t="s">
        <v>933</v>
      </c>
    </row>
    <row r="134" spans="2:65" s="1" customFormat="1" ht="11.25">
      <c r="B134" s="31"/>
      <c r="D134" s="144" t="s">
        <v>156</v>
      </c>
      <c r="F134" s="145" t="s">
        <v>932</v>
      </c>
      <c r="I134" s="146"/>
      <c r="L134" s="31"/>
      <c r="M134" s="147"/>
      <c r="T134" s="55"/>
      <c r="AT134" s="16" t="s">
        <v>156</v>
      </c>
      <c r="AU134" s="16" t="s">
        <v>88</v>
      </c>
    </row>
    <row r="135" spans="2:65" s="12" customFormat="1" ht="11.25">
      <c r="B135" s="148"/>
      <c r="D135" s="144" t="s">
        <v>158</v>
      </c>
      <c r="E135" s="149" t="s">
        <v>1</v>
      </c>
      <c r="F135" s="150" t="s">
        <v>934</v>
      </c>
      <c r="H135" s="151">
        <v>345</v>
      </c>
      <c r="I135" s="152"/>
      <c r="L135" s="148"/>
      <c r="M135" s="153"/>
      <c r="T135" s="154"/>
      <c r="AT135" s="149" t="s">
        <v>158</v>
      </c>
      <c r="AU135" s="149" t="s">
        <v>88</v>
      </c>
      <c r="AV135" s="12" t="s">
        <v>88</v>
      </c>
      <c r="AW135" s="12" t="s">
        <v>34</v>
      </c>
      <c r="AX135" s="12" t="s">
        <v>78</v>
      </c>
      <c r="AY135" s="149" t="s">
        <v>147</v>
      </c>
    </row>
    <row r="136" spans="2:65" s="13" customFormat="1" ht="11.25">
      <c r="B136" s="155"/>
      <c r="D136" s="144" t="s">
        <v>158</v>
      </c>
      <c r="E136" s="156" t="s">
        <v>1</v>
      </c>
      <c r="F136" s="157" t="s">
        <v>160</v>
      </c>
      <c r="H136" s="158">
        <v>345</v>
      </c>
      <c r="I136" s="159"/>
      <c r="L136" s="155"/>
      <c r="M136" s="160"/>
      <c r="T136" s="161"/>
      <c r="AT136" s="156" t="s">
        <v>158</v>
      </c>
      <c r="AU136" s="156" t="s">
        <v>88</v>
      </c>
      <c r="AV136" s="13" t="s">
        <v>154</v>
      </c>
      <c r="AW136" s="13" t="s">
        <v>34</v>
      </c>
      <c r="AX136" s="13" t="s">
        <v>86</v>
      </c>
      <c r="AY136" s="156" t="s">
        <v>147</v>
      </c>
    </row>
    <row r="137" spans="2:65" s="1" customFormat="1" ht="16.5" customHeight="1">
      <c r="B137" s="31"/>
      <c r="C137" s="171" t="s">
        <v>178</v>
      </c>
      <c r="D137" s="171" t="s">
        <v>444</v>
      </c>
      <c r="E137" s="172" t="s">
        <v>935</v>
      </c>
      <c r="F137" s="173" t="s">
        <v>936</v>
      </c>
      <c r="G137" s="174" t="s">
        <v>335</v>
      </c>
      <c r="H137" s="175">
        <v>345</v>
      </c>
      <c r="I137" s="176"/>
      <c r="J137" s="177">
        <f>ROUND(I137*H137,2)</f>
        <v>0</v>
      </c>
      <c r="K137" s="173" t="s">
        <v>1</v>
      </c>
      <c r="L137" s="178"/>
      <c r="M137" s="179" t="s">
        <v>1</v>
      </c>
      <c r="N137" s="180" t="s">
        <v>43</v>
      </c>
      <c r="P137" s="140">
        <f>O137*H137</f>
        <v>0</v>
      </c>
      <c r="Q137" s="140">
        <v>0</v>
      </c>
      <c r="R137" s="140">
        <f>Q137*H137</f>
        <v>0</v>
      </c>
      <c r="S137" s="140">
        <v>0</v>
      </c>
      <c r="T137" s="141">
        <f>S137*H137</f>
        <v>0</v>
      </c>
      <c r="AR137" s="142" t="s">
        <v>897</v>
      </c>
      <c r="AT137" s="142" t="s">
        <v>444</v>
      </c>
      <c r="AU137" s="142" t="s">
        <v>88</v>
      </c>
      <c r="AY137" s="16" t="s">
        <v>147</v>
      </c>
      <c r="BE137" s="143">
        <f>IF(N137="základní",J137,0)</f>
        <v>0</v>
      </c>
      <c r="BF137" s="143">
        <f>IF(N137="snížená",J137,0)</f>
        <v>0</v>
      </c>
      <c r="BG137" s="143">
        <f>IF(N137="zákl. přenesená",J137,0)</f>
        <v>0</v>
      </c>
      <c r="BH137" s="143">
        <f>IF(N137="sníž. přenesená",J137,0)</f>
        <v>0</v>
      </c>
      <c r="BI137" s="143">
        <f>IF(N137="nulová",J137,0)</f>
        <v>0</v>
      </c>
      <c r="BJ137" s="16" t="s">
        <v>86</v>
      </c>
      <c r="BK137" s="143">
        <f>ROUND(I137*H137,2)</f>
        <v>0</v>
      </c>
      <c r="BL137" s="16" t="s">
        <v>836</v>
      </c>
      <c r="BM137" s="142" t="s">
        <v>937</v>
      </c>
    </row>
    <row r="138" spans="2:65" s="1" customFormat="1" ht="11.25">
      <c r="B138" s="31"/>
      <c r="D138" s="144" t="s">
        <v>156</v>
      </c>
      <c r="F138" s="145" t="s">
        <v>936</v>
      </c>
      <c r="I138" s="146"/>
      <c r="L138" s="31"/>
      <c r="M138" s="147"/>
      <c r="T138" s="55"/>
      <c r="AT138" s="16" t="s">
        <v>156</v>
      </c>
      <c r="AU138" s="16" t="s">
        <v>88</v>
      </c>
    </row>
    <row r="139" spans="2:65" s="12" customFormat="1" ht="11.25">
      <c r="B139" s="148"/>
      <c r="D139" s="144" t="s">
        <v>158</v>
      </c>
      <c r="E139" s="149" t="s">
        <v>1</v>
      </c>
      <c r="F139" s="150" t="s">
        <v>934</v>
      </c>
      <c r="H139" s="151">
        <v>345</v>
      </c>
      <c r="I139" s="152"/>
      <c r="L139" s="148"/>
      <c r="M139" s="153"/>
      <c r="T139" s="154"/>
      <c r="AT139" s="149" t="s">
        <v>158</v>
      </c>
      <c r="AU139" s="149" t="s">
        <v>88</v>
      </c>
      <c r="AV139" s="12" t="s">
        <v>88</v>
      </c>
      <c r="AW139" s="12" t="s">
        <v>34</v>
      </c>
      <c r="AX139" s="12" t="s">
        <v>78</v>
      </c>
      <c r="AY139" s="149" t="s">
        <v>147</v>
      </c>
    </row>
    <row r="140" spans="2:65" s="13" customFormat="1" ht="11.25">
      <c r="B140" s="155"/>
      <c r="D140" s="144" t="s">
        <v>158</v>
      </c>
      <c r="E140" s="156" t="s">
        <v>1</v>
      </c>
      <c r="F140" s="157" t="s">
        <v>160</v>
      </c>
      <c r="H140" s="158">
        <v>345</v>
      </c>
      <c r="I140" s="159"/>
      <c r="L140" s="155"/>
      <c r="M140" s="160"/>
      <c r="T140" s="161"/>
      <c r="AT140" s="156" t="s">
        <v>158</v>
      </c>
      <c r="AU140" s="156" t="s">
        <v>88</v>
      </c>
      <c r="AV140" s="13" t="s">
        <v>154</v>
      </c>
      <c r="AW140" s="13" t="s">
        <v>34</v>
      </c>
      <c r="AX140" s="13" t="s">
        <v>86</v>
      </c>
      <c r="AY140" s="156" t="s">
        <v>147</v>
      </c>
    </row>
    <row r="141" spans="2:65" s="1" customFormat="1" ht="16.5" customHeight="1">
      <c r="B141" s="31"/>
      <c r="C141" s="131" t="s">
        <v>184</v>
      </c>
      <c r="D141" s="131" t="s">
        <v>149</v>
      </c>
      <c r="E141" s="132" t="s">
        <v>938</v>
      </c>
      <c r="F141" s="133" t="s">
        <v>939</v>
      </c>
      <c r="G141" s="134" t="s">
        <v>169</v>
      </c>
      <c r="H141" s="135">
        <v>13</v>
      </c>
      <c r="I141" s="136"/>
      <c r="J141" s="137">
        <f>ROUND(I141*H141,2)</f>
        <v>0</v>
      </c>
      <c r="K141" s="133" t="s">
        <v>1</v>
      </c>
      <c r="L141" s="31"/>
      <c r="M141" s="138" t="s">
        <v>1</v>
      </c>
      <c r="N141" s="139" t="s">
        <v>43</v>
      </c>
      <c r="P141" s="140">
        <f>O141*H141</f>
        <v>0</v>
      </c>
      <c r="Q141" s="140">
        <v>0</v>
      </c>
      <c r="R141" s="140">
        <f>Q141*H141</f>
        <v>0</v>
      </c>
      <c r="S141" s="140">
        <v>0</v>
      </c>
      <c r="T141" s="141">
        <f>S141*H141</f>
        <v>0</v>
      </c>
      <c r="AR141" s="142" t="s">
        <v>836</v>
      </c>
      <c r="AT141" s="142" t="s">
        <v>149</v>
      </c>
      <c r="AU141" s="142" t="s">
        <v>88</v>
      </c>
      <c r="AY141" s="16" t="s">
        <v>147</v>
      </c>
      <c r="BE141" s="143">
        <f>IF(N141="základní",J141,0)</f>
        <v>0</v>
      </c>
      <c r="BF141" s="143">
        <f>IF(N141="snížená",J141,0)</f>
        <v>0</v>
      </c>
      <c r="BG141" s="143">
        <f>IF(N141="zákl. přenesená",J141,0)</f>
        <v>0</v>
      </c>
      <c r="BH141" s="143">
        <f>IF(N141="sníž. přenesená",J141,0)</f>
        <v>0</v>
      </c>
      <c r="BI141" s="143">
        <f>IF(N141="nulová",J141,0)</f>
        <v>0</v>
      </c>
      <c r="BJ141" s="16" t="s">
        <v>86</v>
      </c>
      <c r="BK141" s="143">
        <f>ROUND(I141*H141,2)</f>
        <v>0</v>
      </c>
      <c r="BL141" s="16" t="s">
        <v>836</v>
      </c>
      <c r="BM141" s="142" t="s">
        <v>940</v>
      </c>
    </row>
    <row r="142" spans="2:65" s="1" customFormat="1" ht="11.25">
      <c r="B142" s="31"/>
      <c r="D142" s="144" t="s">
        <v>156</v>
      </c>
      <c r="F142" s="145" t="s">
        <v>939</v>
      </c>
      <c r="I142" s="146"/>
      <c r="L142" s="31"/>
      <c r="M142" s="147"/>
      <c r="T142" s="55"/>
      <c r="AT142" s="16" t="s">
        <v>156</v>
      </c>
      <c r="AU142" s="16" t="s">
        <v>88</v>
      </c>
    </row>
    <row r="143" spans="2:65" s="12" customFormat="1" ht="11.25">
      <c r="B143" s="148"/>
      <c r="D143" s="144" t="s">
        <v>158</v>
      </c>
      <c r="E143" s="149" t="s">
        <v>1</v>
      </c>
      <c r="F143" s="150" t="s">
        <v>228</v>
      </c>
      <c r="H143" s="151">
        <v>13</v>
      </c>
      <c r="I143" s="152"/>
      <c r="L143" s="148"/>
      <c r="M143" s="153"/>
      <c r="T143" s="154"/>
      <c r="AT143" s="149" t="s">
        <v>158</v>
      </c>
      <c r="AU143" s="149" t="s">
        <v>88</v>
      </c>
      <c r="AV143" s="12" t="s">
        <v>88</v>
      </c>
      <c r="AW143" s="12" t="s">
        <v>34</v>
      </c>
      <c r="AX143" s="12" t="s">
        <v>78</v>
      </c>
      <c r="AY143" s="149" t="s">
        <v>147</v>
      </c>
    </row>
    <row r="144" spans="2:65" s="13" customFormat="1" ht="11.25">
      <c r="B144" s="155"/>
      <c r="D144" s="144" t="s">
        <v>158</v>
      </c>
      <c r="E144" s="156" t="s">
        <v>1</v>
      </c>
      <c r="F144" s="157" t="s">
        <v>160</v>
      </c>
      <c r="H144" s="158">
        <v>13</v>
      </c>
      <c r="I144" s="159"/>
      <c r="L144" s="155"/>
      <c r="M144" s="160"/>
      <c r="T144" s="161"/>
      <c r="AT144" s="156" t="s">
        <v>158</v>
      </c>
      <c r="AU144" s="156" t="s">
        <v>88</v>
      </c>
      <c r="AV144" s="13" t="s">
        <v>154</v>
      </c>
      <c r="AW144" s="13" t="s">
        <v>34</v>
      </c>
      <c r="AX144" s="13" t="s">
        <v>86</v>
      </c>
      <c r="AY144" s="156" t="s">
        <v>147</v>
      </c>
    </row>
    <row r="145" spans="2:65" s="1" customFormat="1" ht="21.75" customHeight="1">
      <c r="B145" s="31"/>
      <c r="C145" s="171" t="s">
        <v>191</v>
      </c>
      <c r="D145" s="171" t="s">
        <v>444</v>
      </c>
      <c r="E145" s="172" t="s">
        <v>941</v>
      </c>
      <c r="F145" s="173" t="s">
        <v>942</v>
      </c>
      <c r="G145" s="174" t="s">
        <v>169</v>
      </c>
      <c r="H145" s="175">
        <v>13</v>
      </c>
      <c r="I145" s="176"/>
      <c r="J145" s="177">
        <f>ROUND(I145*H145,2)</f>
        <v>0</v>
      </c>
      <c r="K145" s="173" t="s">
        <v>1</v>
      </c>
      <c r="L145" s="178"/>
      <c r="M145" s="179" t="s">
        <v>1</v>
      </c>
      <c r="N145" s="180" t="s">
        <v>43</v>
      </c>
      <c r="P145" s="140">
        <f>O145*H145</f>
        <v>0</v>
      </c>
      <c r="Q145" s="140">
        <v>2.2000000000000001E-3</v>
      </c>
      <c r="R145" s="140">
        <f>Q145*H145</f>
        <v>2.86E-2</v>
      </c>
      <c r="S145" s="140">
        <v>0</v>
      </c>
      <c r="T145" s="141">
        <f>S145*H145</f>
        <v>0</v>
      </c>
      <c r="AR145" s="142" t="s">
        <v>897</v>
      </c>
      <c r="AT145" s="142" t="s">
        <v>444</v>
      </c>
      <c r="AU145" s="142" t="s">
        <v>88</v>
      </c>
      <c r="AY145" s="16" t="s">
        <v>147</v>
      </c>
      <c r="BE145" s="143">
        <f>IF(N145="základní",J145,0)</f>
        <v>0</v>
      </c>
      <c r="BF145" s="143">
        <f>IF(N145="snížená",J145,0)</f>
        <v>0</v>
      </c>
      <c r="BG145" s="143">
        <f>IF(N145="zákl. přenesená",J145,0)</f>
        <v>0</v>
      </c>
      <c r="BH145" s="143">
        <f>IF(N145="sníž. přenesená",J145,0)</f>
        <v>0</v>
      </c>
      <c r="BI145" s="143">
        <f>IF(N145="nulová",J145,0)</f>
        <v>0</v>
      </c>
      <c r="BJ145" s="16" t="s">
        <v>86</v>
      </c>
      <c r="BK145" s="143">
        <f>ROUND(I145*H145,2)</f>
        <v>0</v>
      </c>
      <c r="BL145" s="16" t="s">
        <v>836</v>
      </c>
      <c r="BM145" s="142" t="s">
        <v>943</v>
      </c>
    </row>
    <row r="146" spans="2:65" s="1" customFormat="1" ht="11.25">
      <c r="B146" s="31"/>
      <c r="D146" s="144" t="s">
        <v>156</v>
      </c>
      <c r="F146" s="145" t="s">
        <v>942</v>
      </c>
      <c r="I146" s="146"/>
      <c r="L146" s="31"/>
      <c r="M146" s="147"/>
      <c r="T146" s="55"/>
      <c r="AT146" s="16" t="s">
        <v>156</v>
      </c>
      <c r="AU146" s="16" t="s">
        <v>88</v>
      </c>
    </row>
    <row r="147" spans="2:65" s="12" customFormat="1" ht="11.25">
      <c r="B147" s="148"/>
      <c r="D147" s="144" t="s">
        <v>158</v>
      </c>
      <c r="E147" s="149" t="s">
        <v>1</v>
      </c>
      <c r="F147" s="150" t="s">
        <v>228</v>
      </c>
      <c r="H147" s="151">
        <v>13</v>
      </c>
      <c r="I147" s="152"/>
      <c r="L147" s="148"/>
      <c r="M147" s="153"/>
      <c r="T147" s="154"/>
      <c r="AT147" s="149" t="s">
        <v>158</v>
      </c>
      <c r="AU147" s="149" t="s">
        <v>88</v>
      </c>
      <c r="AV147" s="12" t="s">
        <v>88</v>
      </c>
      <c r="AW147" s="12" t="s">
        <v>34</v>
      </c>
      <c r="AX147" s="12" t="s">
        <v>78</v>
      </c>
      <c r="AY147" s="149" t="s">
        <v>147</v>
      </c>
    </row>
    <row r="148" spans="2:65" s="13" customFormat="1" ht="11.25">
      <c r="B148" s="155"/>
      <c r="D148" s="144" t="s">
        <v>158</v>
      </c>
      <c r="E148" s="156" t="s">
        <v>1</v>
      </c>
      <c r="F148" s="157" t="s">
        <v>160</v>
      </c>
      <c r="H148" s="158">
        <v>13</v>
      </c>
      <c r="I148" s="159"/>
      <c r="L148" s="155"/>
      <c r="M148" s="160"/>
      <c r="T148" s="161"/>
      <c r="AT148" s="156" t="s">
        <v>158</v>
      </c>
      <c r="AU148" s="156" t="s">
        <v>88</v>
      </c>
      <c r="AV148" s="13" t="s">
        <v>154</v>
      </c>
      <c r="AW148" s="13" t="s">
        <v>34</v>
      </c>
      <c r="AX148" s="13" t="s">
        <v>86</v>
      </c>
      <c r="AY148" s="156" t="s">
        <v>147</v>
      </c>
    </row>
    <row r="149" spans="2:65" s="1" customFormat="1" ht="16.5" customHeight="1">
      <c r="B149" s="31"/>
      <c r="C149" s="131" t="s">
        <v>197</v>
      </c>
      <c r="D149" s="131" t="s">
        <v>149</v>
      </c>
      <c r="E149" s="132" t="s">
        <v>944</v>
      </c>
      <c r="F149" s="133" t="s">
        <v>945</v>
      </c>
      <c r="G149" s="134" t="s">
        <v>169</v>
      </c>
      <c r="H149" s="135">
        <v>13</v>
      </c>
      <c r="I149" s="136"/>
      <c r="J149" s="137">
        <f>ROUND(I149*H149,2)</f>
        <v>0</v>
      </c>
      <c r="K149" s="133" t="s">
        <v>1</v>
      </c>
      <c r="L149" s="31"/>
      <c r="M149" s="138" t="s">
        <v>1</v>
      </c>
      <c r="N149" s="139" t="s">
        <v>43</v>
      </c>
      <c r="P149" s="140">
        <f>O149*H149</f>
        <v>0</v>
      </c>
      <c r="Q149" s="140">
        <v>0</v>
      </c>
      <c r="R149" s="140">
        <f>Q149*H149</f>
        <v>0</v>
      </c>
      <c r="S149" s="140">
        <v>0</v>
      </c>
      <c r="T149" s="141">
        <f>S149*H149</f>
        <v>0</v>
      </c>
      <c r="AR149" s="142" t="s">
        <v>836</v>
      </c>
      <c r="AT149" s="142" t="s">
        <v>149</v>
      </c>
      <c r="AU149" s="142" t="s">
        <v>88</v>
      </c>
      <c r="AY149" s="16" t="s">
        <v>147</v>
      </c>
      <c r="BE149" s="143">
        <f>IF(N149="základní",J149,0)</f>
        <v>0</v>
      </c>
      <c r="BF149" s="143">
        <f>IF(N149="snížená",J149,0)</f>
        <v>0</v>
      </c>
      <c r="BG149" s="143">
        <f>IF(N149="zákl. přenesená",J149,0)</f>
        <v>0</v>
      </c>
      <c r="BH149" s="143">
        <f>IF(N149="sníž. přenesená",J149,0)</f>
        <v>0</v>
      </c>
      <c r="BI149" s="143">
        <f>IF(N149="nulová",J149,0)</f>
        <v>0</v>
      </c>
      <c r="BJ149" s="16" t="s">
        <v>86</v>
      </c>
      <c r="BK149" s="143">
        <f>ROUND(I149*H149,2)</f>
        <v>0</v>
      </c>
      <c r="BL149" s="16" t="s">
        <v>836</v>
      </c>
      <c r="BM149" s="142" t="s">
        <v>946</v>
      </c>
    </row>
    <row r="150" spans="2:65" s="1" customFormat="1" ht="11.25">
      <c r="B150" s="31"/>
      <c r="D150" s="144" t="s">
        <v>156</v>
      </c>
      <c r="F150" s="145" t="s">
        <v>945</v>
      </c>
      <c r="I150" s="146"/>
      <c r="L150" s="31"/>
      <c r="M150" s="147"/>
      <c r="T150" s="55"/>
      <c r="AT150" s="16" t="s">
        <v>156</v>
      </c>
      <c r="AU150" s="16" t="s">
        <v>88</v>
      </c>
    </row>
    <row r="151" spans="2:65" s="12" customFormat="1" ht="11.25">
      <c r="B151" s="148"/>
      <c r="D151" s="144" t="s">
        <v>158</v>
      </c>
      <c r="E151" s="149" t="s">
        <v>1</v>
      </c>
      <c r="F151" s="150" t="s">
        <v>228</v>
      </c>
      <c r="H151" s="151">
        <v>13</v>
      </c>
      <c r="I151" s="152"/>
      <c r="L151" s="148"/>
      <c r="M151" s="153"/>
      <c r="T151" s="154"/>
      <c r="AT151" s="149" t="s">
        <v>158</v>
      </c>
      <c r="AU151" s="149" t="s">
        <v>88</v>
      </c>
      <c r="AV151" s="12" t="s">
        <v>88</v>
      </c>
      <c r="AW151" s="12" t="s">
        <v>34</v>
      </c>
      <c r="AX151" s="12" t="s">
        <v>78</v>
      </c>
      <c r="AY151" s="149" t="s">
        <v>147</v>
      </c>
    </row>
    <row r="152" spans="2:65" s="13" customFormat="1" ht="11.25">
      <c r="B152" s="155"/>
      <c r="D152" s="144" t="s">
        <v>158</v>
      </c>
      <c r="E152" s="156" t="s">
        <v>1</v>
      </c>
      <c r="F152" s="157" t="s">
        <v>160</v>
      </c>
      <c r="H152" s="158">
        <v>13</v>
      </c>
      <c r="I152" s="159"/>
      <c r="L152" s="155"/>
      <c r="M152" s="160"/>
      <c r="T152" s="161"/>
      <c r="AT152" s="156" t="s">
        <v>158</v>
      </c>
      <c r="AU152" s="156" t="s">
        <v>88</v>
      </c>
      <c r="AV152" s="13" t="s">
        <v>154</v>
      </c>
      <c r="AW152" s="13" t="s">
        <v>34</v>
      </c>
      <c r="AX152" s="13" t="s">
        <v>86</v>
      </c>
      <c r="AY152" s="156" t="s">
        <v>147</v>
      </c>
    </row>
    <row r="153" spans="2:65" s="1" customFormat="1" ht="16.5" customHeight="1">
      <c r="B153" s="31"/>
      <c r="C153" s="131" t="s">
        <v>204</v>
      </c>
      <c r="D153" s="131" t="s">
        <v>149</v>
      </c>
      <c r="E153" s="132" t="s">
        <v>947</v>
      </c>
      <c r="F153" s="133" t="s">
        <v>948</v>
      </c>
      <c r="G153" s="134" t="s">
        <v>169</v>
      </c>
      <c r="H153" s="135">
        <v>13</v>
      </c>
      <c r="I153" s="136"/>
      <c r="J153" s="137">
        <f>ROUND(I153*H153,2)</f>
        <v>0</v>
      </c>
      <c r="K153" s="133" t="s">
        <v>1</v>
      </c>
      <c r="L153" s="31"/>
      <c r="M153" s="138" t="s">
        <v>1</v>
      </c>
      <c r="N153" s="139" t="s">
        <v>43</v>
      </c>
      <c r="P153" s="140">
        <f>O153*H153</f>
        <v>0</v>
      </c>
      <c r="Q153" s="140">
        <v>0</v>
      </c>
      <c r="R153" s="140">
        <f>Q153*H153</f>
        <v>0</v>
      </c>
      <c r="S153" s="140">
        <v>0</v>
      </c>
      <c r="T153" s="141">
        <f>S153*H153</f>
        <v>0</v>
      </c>
      <c r="AR153" s="142" t="s">
        <v>836</v>
      </c>
      <c r="AT153" s="142" t="s">
        <v>149</v>
      </c>
      <c r="AU153" s="142" t="s">
        <v>88</v>
      </c>
      <c r="AY153" s="16" t="s">
        <v>147</v>
      </c>
      <c r="BE153" s="143">
        <f>IF(N153="základní",J153,0)</f>
        <v>0</v>
      </c>
      <c r="BF153" s="143">
        <f>IF(N153="snížená",J153,0)</f>
        <v>0</v>
      </c>
      <c r="BG153" s="143">
        <f>IF(N153="zákl. přenesená",J153,0)</f>
        <v>0</v>
      </c>
      <c r="BH153" s="143">
        <f>IF(N153="sníž. přenesená",J153,0)</f>
        <v>0</v>
      </c>
      <c r="BI153" s="143">
        <f>IF(N153="nulová",J153,0)</f>
        <v>0</v>
      </c>
      <c r="BJ153" s="16" t="s">
        <v>86</v>
      </c>
      <c r="BK153" s="143">
        <f>ROUND(I153*H153,2)</f>
        <v>0</v>
      </c>
      <c r="BL153" s="16" t="s">
        <v>836</v>
      </c>
      <c r="BM153" s="142" t="s">
        <v>949</v>
      </c>
    </row>
    <row r="154" spans="2:65" s="1" customFormat="1" ht="11.25">
      <c r="B154" s="31"/>
      <c r="D154" s="144" t="s">
        <v>156</v>
      </c>
      <c r="F154" s="145" t="s">
        <v>948</v>
      </c>
      <c r="I154" s="146"/>
      <c r="L154" s="31"/>
      <c r="M154" s="147"/>
      <c r="T154" s="55"/>
      <c r="AT154" s="16" t="s">
        <v>156</v>
      </c>
      <c r="AU154" s="16" t="s">
        <v>88</v>
      </c>
    </row>
    <row r="155" spans="2:65" s="12" customFormat="1" ht="11.25">
      <c r="B155" s="148"/>
      <c r="D155" s="144" t="s">
        <v>158</v>
      </c>
      <c r="E155" s="149" t="s">
        <v>1</v>
      </c>
      <c r="F155" s="150" t="s">
        <v>228</v>
      </c>
      <c r="H155" s="151">
        <v>13</v>
      </c>
      <c r="I155" s="152"/>
      <c r="L155" s="148"/>
      <c r="M155" s="153"/>
      <c r="T155" s="154"/>
      <c r="AT155" s="149" t="s">
        <v>158</v>
      </c>
      <c r="AU155" s="149" t="s">
        <v>88</v>
      </c>
      <c r="AV155" s="12" t="s">
        <v>88</v>
      </c>
      <c r="AW155" s="12" t="s">
        <v>34</v>
      </c>
      <c r="AX155" s="12" t="s">
        <v>78</v>
      </c>
      <c r="AY155" s="149" t="s">
        <v>147</v>
      </c>
    </row>
    <row r="156" spans="2:65" s="13" customFormat="1" ht="11.25">
      <c r="B156" s="155"/>
      <c r="D156" s="144" t="s">
        <v>158</v>
      </c>
      <c r="E156" s="156" t="s">
        <v>1</v>
      </c>
      <c r="F156" s="157" t="s">
        <v>160</v>
      </c>
      <c r="H156" s="158">
        <v>13</v>
      </c>
      <c r="I156" s="159"/>
      <c r="L156" s="155"/>
      <c r="M156" s="160"/>
      <c r="T156" s="161"/>
      <c r="AT156" s="156" t="s">
        <v>158</v>
      </c>
      <c r="AU156" s="156" t="s">
        <v>88</v>
      </c>
      <c r="AV156" s="13" t="s">
        <v>154</v>
      </c>
      <c r="AW156" s="13" t="s">
        <v>34</v>
      </c>
      <c r="AX156" s="13" t="s">
        <v>86</v>
      </c>
      <c r="AY156" s="156" t="s">
        <v>147</v>
      </c>
    </row>
    <row r="157" spans="2:65" s="1" customFormat="1" ht="16.5" customHeight="1">
      <c r="B157" s="31"/>
      <c r="C157" s="171" t="s">
        <v>210</v>
      </c>
      <c r="D157" s="171" t="s">
        <v>444</v>
      </c>
      <c r="E157" s="172" t="s">
        <v>950</v>
      </c>
      <c r="F157" s="173" t="s">
        <v>951</v>
      </c>
      <c r="G157" s="174" t="s">
        <v>169</v>
      </c>
      <c r="H157" s="175">
        <v>13</v>
      </c>
      <c r="I157" s="176"/>
      <c r="J157" s="177">
        <f>ROUND(I157*H157,2)</f>
        <v>0</v>
      </c>
      <c r="K157" s="173" t="s">
        <v>1</v>
      </c>
      <c r="L157" s="178"/>
      <c r="M157" s="179" t="s">
        <v>1</v>
      </c>
      <c r="N157" s="180" t="s">
        <v>43</v>
      </c>
      <c r="P157" s="140">
        <f>O157*H157</f>
        <v>0</v>
      </c>
      <c r="Q157" s="140">
        <v>1E-3</v>
      </c>
      <c r="R157" s="140">
        <f>Q157*H157</f>
        <v>1.3000000000000001E-2</v>
      </c>
      <c r="S157" s="140">
        <v>0</v>
      </c>
      <c r="T157" s="141">
        <f>S157*H157</f>
        <v>0</v>
      </c>
      <c r="AR157" s="142" t="s">
        <v>897</v>
      </c>
      <c r="AT157" s="142" t="s">
        <v>444</v>
      </c>
      <c r="AU157" s="142" t="s">
        <v>88</v>
      </c>
      <c r="AY157" s="16" t="s">
        <v>147</v>
      </c>
      <c r="BE157" s="143">
        <f>IF(N157="základní",J157,0)</f>
        <v>0</v>
      </c>
      <c r="BF157" s="143">
        <f>IF(N157="snížená",J157,0)</f>
        <v>0</v>
      </c>
      <c r="BG157" s="143">
        <f>IF(N157="zákl. přenesená",J157,0)</f>
        <v>0</v>
      </c>
      <c r="BH157" s="143">
        <f>IF(N157="sníž. přenesená",J157,0)</f>
        <v>0</v>
      </c>
      <c r="BI157" s="143">
        <f>IF(N157="nulová",J157,0)</f>
        <v>0</v>
      </c>
      <c r="BJ157" s="16" t="s">
        <v>86</v>
      </c>
      <c r="BK157" s="143">
        <f>ROUND(I157*H157,2)</f>
        <v>0</v>
      </c>
      <c r="BL157" s="16" t="s">
        <v>836</v>
      </c>
      <c r="BM157" s="142" t="s">
        <v>952</v>
      </c>
    </row>
    <row r="158" spans="2:65" s="1" customFormat="1" ht="11.25">
      <c r="B158" s="31"/>
      <c r="D158" s="144" t="s">
        <v>156</v>
      </c>
      <c r="F158" s="145" t="s">
        <v>951</v>
      </c>
      <c r="I158" s="146"/>
      <c r="L158" s="31"/>
      <c r="M158" s="147"/>
      <c r="T158" s="55"/>
      <c r="AT158" s="16" t="s">
        <v>156</v>
      </c>
      <c r="AU158" s="16" t="s">
        <v>88</v>
      </c>
    </row>
    <row r="159" spans="2:65" s="12" customFormat="1" ht="11.25">
      <c r="B159" s="148"/>
      <c r="D159" s="144" t="s">
        <v>158</v>
      </c>
      <c r="E159" s="149" t="s">
        <v>1</v>
      </c>
      <c r="F159" s="150" t="s">
        <v>228</v>
      </c>
      <c r="H159" s="151">
        <v>13</v>
      </c>
      <c r="I159" s="152"/>
      <c r="L159" s="148"/>
      <c r="M159" s="153"/>
      <c r="T159" s="154"/>
      <c r="AT159" s="149" t="s">
        <v>158</v>
      </c>
      <c r="AU159" s="149" t="s">
        <v>88</v>
      </c>
      <c r="AV159" s="12" t="s">
        <v>88</v>
      </c>
      <c r="AW159" s="12" t="s">
        <v>34</v>
      </c>
      <c r="AX159" s="12" t="s">
        <v>78</v>
      </c>
      <c r="AY159" s="149" t="s">
        <v>147</v>
      </c>
    </row>
    <row r="160" spans="2:65" s="13" customFormat="1" ht="11.25">
      <c r="B160" s="155"/>
      <c r="D160" s="144" t="s">
        <v>158</v>
      </c>
      <c r="E160" s="156" t="s">
        <v>1</v>
      </c>
      <c r="F160" s="157" t="s">
        <v>160</v>
      </c>
      <c r="H160" s="158">
        <v>13</v>
      </c>
      <c r="I160" s="159"/>
      <c r="L160" s="155"/>
      <c r="M160" s="160"/>
      <c r="T160" s="161"/>
      <c r="AT160" s="156" t="s">
        <v>158</v>
      </c>
      <c r="AU160" s="156" t="s">
        <v>88</v>
      </c>
      <c r="AV160" s="13" t="s">
        <v>154</v>
      </c>
      <c r="AW160" s="13" t="s">
        <v>34</v>
      </c>
      <c r="AX160" s="13" t="s">
        <v>86</v>
      </c>
      <c r="AY160" s="156" t="s">
        <v>147</v>
      </c>
    </row>
    <row r="161" spans="2:65" s="1" customFormat="1" ht="16.5" customHeight="1">
      <c r="B161" s="31"/>
      <c r="C161" s="131" t="s">
        <v>216</v>
      </c>
      <c r="D161" s="131" t="s">
        <v>149</v>
      </c>
      <c r="E161" s="132" t="s">
        <v>953</v>
      </c>
      <c r="F161" s="133" t="s">
        <v>954</v>
      </c>
      <c r="G161" s="134" t="s">
        <v>169</v>
      </c>
      <c r="H161" s="135">
        <v>13</v>
      </c>
      <c r="I161" s="136"/>
      <c r="J161" s="137">
        <f>ROUND(I161*H161,2)</f>
        <v>0</v>
      </c>
      <c r="K161" s="133" t="s">
        <v>1</v>
      </c>
      <c r="L161" s="31"/>
      <c r="M161" s="138" t="s">
        <v>1</v>
      </c>
      <c r="N161" s="139" t="s">
        <v>43</v>
      </c>
      <c r="P161" s="140">
        <f>O161*H161</f>
        <v>0</v>
      </c>
      <c r="Q161" s="140">
        <v>0</v>
      </c>
      <c r="R161" s="140">
        <f>Q161*H161</f>
        <v>0</v>
      </c>
      <c r="S161" s="140">
        <v>0</v>
      </c>
      <c r="T161" s="141">
        <f>S161*H161</f>
        <v>0</v>
      </c>
      <c r="AR161" s="142" t="s">
        <v>836</v>
      </c>
      <c r="AT161" s="142" t="s">
        <v>149</v>
      </c>
      <c r="AU161" s="142" t="s">
        <v>88</v>
      </c>
      <c r="AY161" s="16" t="s">
        <v>147</v>
      </c>
      <c r="BE161" s="143">
        <f>IF(N161="základní",J161,0)</f>
        <v>0</v>
      </c>
      <c r="BF161" s="143">
        <f>IF(N161="snížená",J161,0)</f>
        <v>0</v>
      </c>
      <c r="BG161" s="143">
        <f>IF(N161="zákl. přenesená",J161,0)</f>
        <v>0</v>
      </c>
      <c r="BH161" s="143">
        <f>IF(N161="sníž. přenesená",J161,0)</f>
        <v>0</v>
      </c>
      <c r="BI161" s="143">
        <f>IF(N161="nulová",J161,0)</f>
        <v>0</v>
      </c>
      <c r="BJ161" s="16" t="s">
        <v>86</v>
      </c>
      <c r="BK161" s="143">
        <f>ROUND(I161*H161,2)</f>
        <v>0</v>
      </c>
      <c r="BL161" s="16" t="s">
        <v>836</v>
      </c>
      <c r="BM161" s="142" t="s">
        <v>955</v>
      </c>
    </row>
    <row r="162" spans="2:65" s="1" customFormat="1" ht="11.25">
      <c r="B162" s="31"/>
      <c r="D162" s="144" t="s">
        <v>156</v>
      </c>
      <c r="F162" s="145" t="s">
        <v>954</v>
      </c>
      <c r="I162" s="146"/>
      <c r="L162" s="31"/>
      <c r="M162" s="147"/>
      <c r="T162" s="55"/>
      <c r="AT162" s="16" t="s">
        <v>156</v>
      </c>
      <c r="AU162" s="16" t="s">
        <v>88</v>
      </c>
    </row>
    <row r="163" spans="2:65" s="12" customFormat="1" ht="11.25">
      <c r="B163" s="148"/>
      <c r="D163" s="144" t="s">
        <v>158</v>
      </c>
      <c r="E163" s="149" t="s">
        <v>1</v>
      </c>
      <c r="F163" s="150" t="s">
        <v>228</v>
      </c>
      <c r="H163" s="151">
        <v>13</v>
      </c>
      <c r="I163" s="152"/>
      <c r="L163" s="148"/>
      <c r="M163" s="153"/>
      <c r="T163" s="154"/>
      <c r="AT163" s="149" t="s">
        <v>158</v>
      </c>
      <c r="AU163" s="149" t="s">
        <v>88</v>
      </c>
      <c r="AV163" s="12" t="s">
        <v>88</v>
      </c>
      <c r="AW163" s="12" t="s">
        <v>34</v>
      </c>
      <c r="AX163" s="12" t="s">
        <v>78</v>
      </c>
      <c r="AY163" s="149" t="s">
        <v>147</v>
      </c>
    </row>
    <row r="164" spans="2:65" s="13" customFormat="1" ht="11.25">
      <c r="B164" s="155"/>
      <c r="D164" s="144" t="s">
        <v>158</v>
      </c>
      <c r="E164" s="156" t="s">
        <v>1</v>
      </c>
      <c r="F164" s="157" t="s">
        <v>160</v>
      </c>
      <c r="H164" s="158">
        <v>13</v>
      </c>
      <c r="I164" s="159"/>
      <c r="L164" s="155"/>
      <c r="M164" s="160"/>
      <c r="T164" s="161"/>
      <c r="AT164" s="156" t="s">
        <v>158</v>
      </c>
      <c r="AU164" s="156" t="s">
        <v>88</v>
      </c>
      <c r="AV164" s="13" t="s">
        <v>154</v>
      </c>
      <c r="AW164" s="13" t="s">
        <v>34</v>
      </c>
      <c r="AX164" s="13" t="s">
        <v>86</v>
      </c>
      <c r="AY164" s="156" t="s">
        <v>147</v>
      </c>
    </row>
    <row r="165" spans="2:65" s="1" customFormat="1" ht="16.5" customHeight="1">
      <c r="B165" s="31"/>
      <c r="C165" s="171" t="s">
        <v>8</v>
      </c>
      <c r="D165" s="171" t="s">
        <v>444</v>
      </c>
      <c r="E165" s="172" t="s">
        <v>956</v>
      </c>
      <c r="F165" s="173" t="s">
        <v>957</v>
      </c>
      <c r="G165" s="174" t="s">
        <v>169</v>
      </c>
      <c r="H165" s="175">
        <v>13</v>
      </c>
      <c r="I165" s="176"/>
      <c r="J165" s="177">
        <f>ROUND(I165*H165,2)</f>
        <v>0</v>
      </c>
      <c r="K165" s="173" t="s">
        <v>1</v>
      </c>
      <c r="L165" s="178"/>
      <c r="M165" s="179" t="s">
        <v>1</v>
      </c>
      <c r="N165" s="180" t="s">
        <v>43</v>
      </c>
      <c r="P165" s="140">
        <f>O165*H165</f>
        <v>0</v>
      </c>
      <c r="Q165" s="140">
        <v>1E-4</v>
      </c>
      <c r="R165" s="140">
        <f>Q165*H165</f>
        <v>1.3000000000000002E-3</v>
      </c>
      <c r="S165" s="140">
        <v>0</v>
      </c>
      <c r="T165" s="141">
        <f>S165*H165</f>
        <v>0</v>
      </c>
      <c r="AR165" s="142" t="s">
        <v>897</v>
      </c>
      <c r="AT165" s="142" t="s">
        <v>444</v>
      </c>
      <c r="AU165" s="142" t="s">
        <v>88</v>
      </c>
      <c r="AY165" s="16" t="s">
        <v>147</v>
      </c>
      <c r="BE165" s="143">
        <f>IF(N165="základní",J165,0)</f>
        <v>0</v>
      </c>
      <c r="BF165" s="143">
        <f>IF(N165="snížená",J165,0)</f>
        <v>0</v>
      </c>
      <c r="BG165" s="143">
        <f>IF(N165="zákl. přenesená",J165,0)</f>
        <v>0</v>
      </c>
      <c r="BH165" s="143">
        <f>IF(N165="sníž. přenesená",J165,0)</f>
        <v>0</v>
      </c>
      <c r="BI165" s="143">
        <f>IF(N165="nulová",J165,0)</f>
        <v>0</v>
      </c>
      <c r="BJ165" s="16" t="s">
        <v>86</v>
      </c>
      <c r="BK165" s="143">
        <f>ROUND(I165*H165,2)</f>
        <v>0</v>
      </c>
      <c r="BL165" s="16" t="s">
        <v>836</v>
      </c>
      <c r="BM165" s="142" t="s">
        <v>958</v>
      </c>
    </row>
    <row r="166" spans="2:65" s="1" customFormat="1" ht="11.25">
      <c r="B166" s="31"/>
      <c r="D166" s="144" t="s">
        <v>156</v>
      </c>
      <c r="F166" s="145" t="s">
        <v>957</v>
      </c>
      <c r="I166" s="146"/>
      <c r="L166" s="31"/>
      <c r="M166" s="147"/>
      <c r="T166" s="55"/>
      <c r="AT166" s="16" t="s">
        <v>156</v>
      </c>
      <c r="AU166" s="16" t="s">
        <v>88</v>
      </c>
    </row>
    <row r="167" spans="2:65" s="12" customFormat="1" ht="11.25">
      <c r="B167" s="148"/>
      <c r="D167" s="144" t="s">
        <v>158</v>
      </c>
      <c r="E167" s="149" t="s">
        <v>1</v>
      </c>
      <c r="F167" s="150" t="s">
        <v>228</v>
      </c>
      <c r="H167" s="151">
        <v>13</v>
      </c>
      <c r="I167" s="152"/>
      <c r="L167" s="148"/>
      <c r="M167" s="153"/>
      <c r="T167" s="154"/>
      <c r="AT167" s="149" t="s">
        <v>158</v>
      </c>
      <c r="AU167" s="149" t="s">
        <v>88</v>
      </c>
      <c r="AV167" s="12" t="s">
        <v>88</v>
      </c>
      <c r="AW167" s="12" t="s">
        <v>34</v>
      </c>
      <c r="AX167" s="12" t="s">
        <v>78</v>
      </c>
      <c r="AY167" s="149" t="s">
        <v>147</v>
      </c>
    </row>
    <row r="168" spans="2:65" s="13" customFormat="1" ht="11.25">
      <c r="B168" s="155"/>
      <c r="D168" s="144" t="s">
        <v>158</v>
      </c>
      <c r="E168" s="156" t="s">
        <v>1</v>
      </c>
      <c r="F168" s="157" t="s">
        <v>160</v>
      </c>
      <c r="H168" s="158">
        <v>13</v>
      </c>
      <c r="I168" s="159"/>
      <c r="L168" s="155"/>
      <c r="M168" s="160"/>
      <c r="T168" s="161"/>
      <c r="AT168" s="156" t="s">
        <v>158</v>
      </c>
      <c r="AU168" s="156" t="s">
        <v>88</v>
      </c>
      <c r="AV168" s="13" t="s">
        <v>154</v>
      </c>
      <c r="AW168" s="13" t="s">
        <v>34</v>
      </c>
      <c r="AX168" s="13" t="s">
        <v>86</v>
      </c>
      <c r="AY168" s="156" t="s">
        <v>147</v>
      </c>
    </row>
    <row r="169" spans="2:65" s="1" customFormat="1" ht="16.5" customHeight="1">
      <c r="B169" s="31"/>
      <c r="C169" s="131" t="s">
        <v>228</v>
      </c>
      <c r="D169" s="131" t="s">
        <v>149</v>
      </c>
      <c r="E169" s="132" t="s">
        <v>959</v>
      </c>
      <c r="F169" s="133" t="s">
        <v>960</v>
      </c>
      <c r="G169" s="134" t="s">
        <v>335</v>
      </c>
      <c r="H169" s="135">
        <v>387</v>
      </c>
      <c r="I169" s="136"/>
      <c r="J169" s="137">
        <f>ROUND(I169*H169,2)</f>
        <v>0</v>
      </c>
      <c r="K169" s="133" t="s">
        <v>1</v>
      </c>
      <c r="L169" s="31"/>
      <c r="M169" s="138" t="s">
        <v>1</v>
      </c>
      <c r="N169" s="139" t="s">
        <v>43</v>
      </c>
      <c r="P169" s="140">
        <f>O169*H169</f>
        <v>0</v>
      </c>
      <c r="Q169" s="140">
        <v>0</v>
      </c>
      <c r="R169" s="140">
        <f>Q169*H169</f>
        <v>0</v>
      </c>
      <c r="S169" s="140">
        <v>0</v>
      </c>
      <c r="T169" s="141">
        <f>S169*H169</f>
        <v>0</v>
      </c>
      <c r="AR169" s="142" t="s">
        <v>836</v>
      </c>
      <c r="AT169" s="142" t="s">
        <v>149</v>
      </c>
      <c r="AU169" s="142" t="s">
        <v>88</v>
      </c>
      <c r="AY169" s="16" t="s">
        <v>147</v>
      </c>
      <c r="BE169" s="143">
        <f>IF(N169="základní",J169,0)</f>
        <v>0</v>
      </c>
      <c r="BF169" s="143">
        <f>IF(N169="snížená",J169,0)</f>
        <v>0</v>
      </c>
      <c r="BG169" s="143">
        <f>IF(N169="zákl. přenesená",J169,0)</f>
        <v>0</v>
      </c>
      <c r="BH169" s="143">
        <f>IF(N169="sníž. přenesená",J169,0)</f>
        <v>0</v>
      </c>
      <c r="BI169" s="143">
        <f>IF(N169="nulová",J169,0)</f>
        <v>0</v>
      </c>
      <c r="BJ169" s="16" t="s">
        <v>86</v>
      </c>
      <c r="BK169" s="143">
        <f>ROUND(I169*H169,2)</f>
        <v>0</v>
      </c>
      <c r="BL169" s="16" t="s">
        <v>836</v>
      </c>
      <c r="BM169" s="142" t="s">
        <v>961</v>
      </c>
    </row>
    <row r="170" spans="2:65" s="1" customFormat="1" ht="11.25">
      <c r="B170" s="31"/>
      <c r="D170" s="144" t="s">
        <v>156</v>
      </c>
      <c r="F170" s="145" t="s">
        <v>960</v>
      </c>
      <c r="I170" s="146"/>
      <c r="L170" s="31"/>
      <c r="M170" s="147"/>
      <c r="T170" s="55"/>
      <c r="AT170" s="16" t="s">
        <v>156</v>
      </c>
      <c r="AU170" s="16" t="s">
        <v>88</v>
      </c>
    </row>
    <row r="171" spans="2:65" s="12" customFormat="1" ht="11.25">
      <c r="B171" s="148"/>
      <c r="D171" s="144" t="s">
        <v>158</v>
      </c>
      <c r="E171" s="149" t="s">
        <v>1</v>
      </c>
      <c r="F171" s="150" t="s">
        <v>962</v>
      </c>
      <c r="H171" s="151">
        <v>387</v>
      </c>
      <c r="I171" s="152"/>
      <c r="L171" s="148"/>
      <c r="M171" s="153"/>
      <c r="T171" s="154"/>
      <c r="AT171" s="149" t="s">
        <v>158</v>
      </c>
      <c r="AU171" s="149" t="s">
        <v>88</v>
      </c>
      <c r="AV171" s="12" t="s">
        <v>88</v>
      </c>
      <c r="AW171" s="12" t="s">
        <v>34</v>
      </c>
      <c r="AX171" s="12" t="s">
        <v>78</v>
      </c>
      <c r="AY171" s="149" t="s">
        <v>147</v>
      </c>
    </row>
    <row r="172" spans="2:65" s="13" customFormat="1" ht="11.25">
      <c r="B172" s="155"/>
      <c r="D172" s="144" t="s">
        <v>158</v>
      </c>
      <c r="E172" s="156" t="s">
        <v>1</v>
      </c>
      <c r="F172" s="157" t="s">
        <v>160</v>
      </c>
      <c r="H172" s="158">
        <v>387</v>
      </c>
      <c r="I172" s="159"/>
      <c r="L172" s="155"/>
      <c r="M172" s="160"/>
      <c r="T172" s="161"/>
      <c r="AT172" s="156" t="s">
        <v>158</v>
      </c>
      <c r="AU172" s="156" t="s">
        <v>88</v>
      </c>
      <c r="AV172" s="13" t="s">
        <v>154</v>
      </c>
      <c r="AW172" s="13" t="s">
        <v>34</v>
      </c>
      <c r="AX172" s="13" t="s">
        <v>86</v>
      </c>
      <c r="AY172" s="156" t="s">
        <v>147</v>
      </c>
    </row>
    <row r="173" spans="2:65" s="1" customFormat="1" ht="16.5" customHeight="1">
      <c r="B173" s="31"/>
      <c r="C173" s="171" t="s">
        <v>234</v>
      </c>
      <c r="D173" s="171" t="s">
        <v>444</v>
      </c>
      <c r="E173" s="172" t="s">
        <v>963</v>
      </c>
      <c r="F173" s="173" t="s">
        <v>964</v>
      </c>
      <c r="G173" s="174" t="s">
        <v>335</v>
      </c>
      <c r="H173" s="175">
        <v>387</v>
      </c>
      <c r="I173" s="176"/>
      <c r="J173" s="177">
        <f>ROUND(I173*H173,2)</f>
        <v>0</v>
      </c>
      <c r="K173" s="173" t="s">
        <v>1</v>
      </c>
      <c r="L173" s="178"/>
      <c r="M173" s="179" t="s">
        <v>1</v>
      </c>
      <c r="N173" s="180" t="s">
        <v>43</v>
      </c>
      <c r="P173" s="140">
        <f>O173*H173</f>
        <v>0</v>
      </c>
      <c r="Q173" s="140">
        <v>4.2000000000000002E-4</v>
      </c>
      <c r="R173" s="140">
        <f>Q173*H173</f>
        <v>0.16254000000000002</v>
      </c>
      <c r="S173" s="140">
        <v>0</v>
      </c>
      <c r="T173" s="141">
        <f>S173*H173</f>
        <v>0</v>
      </c>
      <c r="AR173" s="142" t="s">
        <v>897</v>
      </c>
      <c r="AT173" s="142" t="s">
        <v>444</v>
      </c>
      <c r="AU173" s="142" t="s">
        <v>88</v>
      </c>
      <c r="AY173" s="16" t="s">
        <v>147</v>
      </c>
      <c r="BE173" s="143">
        <f>IF(N173="základní",J173,0)</f>
        <v>0</v>
      </c>
      <c r="BF173" s="143">
        <f>IF(N173="snížená",J173,0)</f>
        <v>0</v>
      </c>
      <c r="BG173" s="143">
        <f>IF(N173="zákl. přenesená",J173,0)</f>
        <v>0</v>
      </c>
      <c r="BH173" s="143">
        <f>IF(N173="sníž. přenesená",J173,0)</f>
        <v>0</v>
      </c>
      <c r="BI173" s="143">
        <f>IF(N173="nulová",J173,0)</f>
        <v>0</v>
      </c>
      <c r="BJ173" s="16" t="s">
        <v>86</v>
      </c>
      <c r="BK173" s="143">
        <f>ROUND(I173*H173,2)</f>
        <v>0</v>
      </c>
      <c r="BL173" s="16" t="s">
        <v>836</v>
      </c>
      <c r="BM173" s="142" t="s">
        <v>965</v>
      </c>
    </row>
    <row r="174" spans="2:65" s="1" customFormat="1" ht="11.25">
      <c r="B174" s="31"/>
      <c r="D174" s="144" t="s">
        <v>156</v>
      </c>
      <c r="F174" s="145" t="s">
        <v>964</v>
      </c>
      <c r="I174" s="146"/>
      <c r="L174" s="31"/>
      <c r="M174" s="147"/>
      <c r="T174" s="55"/>
      <c r="AT174" s="16" t="s">
        <v>156</v>
      </c>
      <c r="AU174" s="16" t="s">
        <v>88</v>
      </c>
    </row>
    <row r="175" spans="2:65" s="12" customFormat="1" ht="11.25">
      <c r="B175" s="148"/>
      <c r="D175" s="144" t="s">
        <v>158</v>
      </c>
      <c r="E175" s="149" t="s">
        <v>1</v>
      </c>
      <c r="F175" s="150" t="s">
        <v>962</v>
      </c>
      <c r="H175" s="151">
        <v>387</v>
      </c>
      <c r="I175" s="152"/>
      <c r="L175" s="148"/>
      <c r="M175" s="153"/>
      <c r="T175" s="154"/>
      <c r="AT175" s="149" t="s">
        <v>158</v>
      </c>
      <c r="AU175" s="149" t="s">
        <v>88</v>
      </c>
      <c r="AV175" s="12" t="s">
        <v>88</v>
      </c>
      <c r="AW175" s="12" t="s">
        <v>34</v>
      </c>
      <c r="AX175" s="12" t="s">
        <v>78</v>
      </c>
      <c r="AY175" s="149" t="s">
        <v>147</v>
      </c>
    </row>
    <row r="176" spans="2:65" s="13" customFormat="1" ht="11.25">
      <c r="B176" s="155"/>
      <c r="D176" s="144" t="s">
        <v>158</v>
      </c>
      <c r="E176" s="156" t="s">
        <v>1</v>
      </c>
      <c r="F176" s="157" t="s">
        <v>160</v>
      </c>
      <c r="H176" s="158">
        <v>387</v>
      </c>
      <c r="I176" s="159"/>
      <c r="L176" s="155"/>
      <c r="M176" s="160"/>
      <c r="T176" s="161"/>
      <c r="AT176" s="156" t="s">
        <v>158</v>
      </c>
      <c r="AU176" s="156" t="s">
        <v>88</v>
      </c>
      <c r="AV176" s="13" t="s">
        <v>154</v>
      </c>
      <c r="AW176" s="13" t="s">
        <v>34</v>
      </c>
      <c r="AX176" s="13" t="s">
        <v>86</v>
      </c>
      <c r="AY176" s="156" t="s">
        <v>147</v>
      </c>
    </row>
    <row r="177" spans="2:65" s="1" customFormat="1" ht="16.5" customHeight="1">
      <c r="B177" s="31"/>
      <c r="C177" s="131" t="s">
        <v>241</v>
      </c>
      <c r="D177" s="131" t="s">
        <v>149</v>
      </c>
      <c r="E177" s="132" t="s">
        <v>966</v>
      </c>
      <c r="F177" s="133" t="s">
        <v>967</v>
      </c>
      <c r="G177" s="134" t="s">
        <v>335</v>
      </c>
      <c r="H177" s="135">
        <v>90</v>
      </c>
      <c r="I177" s="136"/>
      <c r="J177" s="137">
        <f>ROUND(I177*H177,2)</f>
        <v>0</v>
      </c>
      <c r="K177" s="133" t="s">
        <v>1</v>
      </c>
      <c r="L177" s="31"/>
      <c r="M177" s="138" t="s">
        <v>1</v>
      </c>
      <c r="N177" s="139" t="s">
        <v>43</v>
      </c>
      <c r="P177" s="140">
        <f>O177*H177</f>
        <v>0</v>
      </c>
      <c r="Q177" s="140">
        <v>0</v>
      </c>
      <c r="R177" s="140">
        <f>Q177*H177</f>
        <v>0</v>
      </c>
      <c r="S177" s="140">
        <v>0</v>
      </c>
      <c r="T177" s="141">
        <f>S177*H177</f>
        <v>0</v>
      </c>
      <c r="AR177" s="142" t="s">
        <v>836</v>
      </c>
      <c r="AT177" s="142" t="s">
        <v>149</v>
      </c>
      <c r="AU177" s="142" t="s">
        <v>88</v>
      </c>
      <c r="AY177" s="16" t="s">
        <v>147</v>
      </c>
      <c r="BE177" s="143">
        <f>IF(N177="základní",J177,0)</f>
        <v>0</v>
      </c>
      <c r="BF177" s="143">
        <f>IF(N177="snížená",J177,0)</f>
        <v>0</v>
      </c>
      <c r="BG177" s="143">
        <f>IF(N177="zákl. přenesená",J177,0)</f>
        <v>0</v>
      </c>
      <c r="BH177" s="143">
        <f>IF(N177="sníž. přenesená",J177,0)</f>
        <v>0</v>
      </c>
      <c r="BI177" s="143">
        <f>IF(N177="nulová",J177,0)</f>
        <v>0</v>
      </c>
      <c r="BJ177" s="16" t="s">
        <v>86</v>
      </c>
      <c r="BK177" s="143">
        <f>ROUND(I177*H177,2)</f>
        <v>0</v>
      </c>
      <c r="BL177" s="16" t="s">
        <v>836</v>
      </c>
      <c r="BM177" s="142" t="s">
        <v>968</v>
      </c>
    </row>
    <row r="178" spans="2:65" s="1" customFormat="1" ht="11.25">
      <c r="B178" s="31"/>
      <c r="D178" s="144" t="s">
        <v>156</v>
      </c>
      <c r="F178" s="145" t="s">
        <v>967</v>
      </c>
      <c r="I178" s="146"/>
      <c r="L178" s="31"/>
      <c r="M178" s="147"/>
      <c r="T178" s="55"/>
      <c r="AT178" s="16" t="s">
        <v>156</v>
      </c>
      <c r="AU178" s="16" t="s">
        <v>88</v>
      </c>
    </row>
    <row r="179" spans="2:65" s="12" customFormat="1" ht="11.25">
      <c r="B179" s="148"/>
      <c r="D179" s="144" t="s">
        <v>158</v>
      </c>
      <c r="E179" s="149" t="s">
        <v>1</v>
      </c>
      <c r="F179" s="150" t="s">
        <v>969</v>
      </c>
      <c r="H179" s="151">
        <v>90</v>
      </c>
      <c r="I179" s="152"/>
      <c r="L179" s="148"/>
      <c r="M179" s="153"/>
      <c r="T179" s="154"/>
      <c r="AT179" s="149" t="s">
        <v>158</v>
      </c>
      <c r="AU179" s="149" t="s">
        <v>88</v>
      </c>
      <c r="AV179" s="12" t="s">
        <v>88</v>
      </c>
      <c r="AW179" s="12" t="s">
        <v>34</v>
      </c>
      <c r="AX179" s="12" t="s">
        <v>78</v>
      </c>
      <c r="AY179" s="149" t="s">
        <v>147</v>
      </c>
    </row>
    <row r="180" spans="2:65" s="13" customFormat="1" ht="11.25">
      <c r="B180" s="155"/>
      <c r="D180" s="144" t="s">
        <v>158</v>
      </c>
      <c r="E180" s="156" t="s">
        <v>1</v>
      </c>
      <c r="F180" s="157" t="s">
        <v>160</v>
      </c>
      <c r="H180" s="158">
        <v>90</v>
      </c>
      <c r="I180" s="159"/>
      <c r="L180" s="155"/>
      <c r="M180" s="160"/>
      <c r="T180" s="161"/>
      <c r="AT180" s="156" t="s">
        <v>158</v>
      </c>
      <c r="AU180" s="156" t="s">
        <v>88</v>
      </c>
      <c r="AV180" s="13" t="s">
        <v>154</v>
      </c>
      <c r="AW180" s="13" t="s">
        <v>34</v>
      </c>
      <c r="AX180" s="13" t="s">
        <v>86</v>
      </c>
      <c r="AY180" s="156" t="s">
        <v>147</v>
      </c>
    </row>
    <row r="181" spans="2:65" s="1" customFormat="1" ht="16.5" customHeight="1">
      <c r="B181" s="31"/>
      <c r="C181" s="171" t="s">
        <v>249</v>
      </c>
      <c r="D181" s="171" t="s">
        <v>444</v>
      </c>
      <c r="E181" s="172" t="s">
        <v>970</v>
      </c>
      <c r="F181" s="173" t="s">
        <v>971</v>
      </c>
      <c r="G181" s="174" t="s">
        <v>335</v>
      </c>
      <c r="H181" s="175">
        <v>90</v>
      </c>
      <c r="I181" s="176"/>
      <c r="J181" s="177">
        <f>ROUND(I181*H181,2)</f>
        <v>0</v>
      </c>
      <c r="K181" s="173" t="s">
        <v>1</v>
      </c>
      <c r="L181" s="178"/>
      <c r="M181" s="179" t="s">
        <v>1</v>
      </c>
      <c r="N181" s="180" t="s">
        <v>43</v>
      </c>
      <c r="P181" s="140">
        <f>O181*H181</f>
        <v>0</v>
      </c>
      <c r="Q181" s="140">
        <v>4.2000000000000002E-4</v>
      </c>
      <c r="R181" s="140">
        <f>Q181*H181</f>
        <v>3.78E-2</v>
      </c>
      <c r="S181" s="140">
        <v>0</v>
      </c>
      <c r="T181" s="141">
        <f>S181*H181</f>
        <v>0</v>
      </c>
      <c r="AR181" s="142" t="s">
        <v>897</v>
      </c>
      <c r="AT181" s="142" t="s">
        <v>444</v>
      </c>
      <c r="AU181" s="142" t="s">
        <v>88</v>
      </c>
      <c r="AY181" s="16" t="s">
        <v>147</v>
      </c>
      <c r="BE181" s="143">
        <f>IF(N181="základní",J181,0)</f>
        <v>0</v>
      </c>
      <c r="BF181" s="143">
        <f>IF(N181="snížená",J181,0)</f>
        <v>0</v>
      </c>
      <c r="BG181" s="143">
        <f>IF(N181="zákl. přenesená",J181,0)</f>
        <v>0</v>
      </c>
      <c r="BH181" s="143">
        <f>IF(N181="sníž. přenesená",J181,0)</f>
        <v>0</v>
      </c>
      <c r="BI181" s="143">
        <f>IF(N181="nulová",J181,0)</f>
        <v>0</v>
      </c>
      <c r="BJ181" s="16" t="s">
        <v>86</v>
      </c>
      <c r="BK181" s="143">
        <f>ROUND(I181*H181,2)</f>
        <v>0</v>
      </c>
      <c r="BL181" s="16" t="s">
        <v>836</v>
      </c>
      <c r="BM181" s="142" t="s">
        <v>972</v>
      </c>
    </row>
    <row r="182" spans="2:65" s="1" customFormat="1" ht="11.25">
      <c r="B182" s="31"/>
      <c r="D182" s="144" t="s">
        <v>156</v>
      </c>
      <c r="F182" s="145" t="s">
        <v>971</v>
      </c>
      <c r="I182" s="146"/>
      <c r="L182" s="31"/>
      <c r="M182" s="147"/>
      <c r="T182" s="55"/>
      <c r="AT182" s="16" t="s">
        <v>156</v>
      </c>
      <c r="AU182" s="16" t="s">
        <v>88</v>
      </c>
    </row>
    <row r="183" spans="2:65" s="12" customFormat="1" ht="11.25">
      <c r="B183" s="148"/>
      <c r="D183" s="144" t="s">
        <v>158</v>
      </c>
      <c r="E183" s="149" t="s">
        <v>1</v>
      </c>
      <c r="F183" s="150" t="s">
        <v>969</v>
      </c>
      <c r="H183" s="151">
        <v>90</v>
      </c>
      <c r="I183" s="152"/>
      <c r="L183" s="148"/>
      <c r="M183" s="153"/>
      <c r="T183" s="154"/>
      <c r="AT183" s="149" t="s">
        <v>158</v>
      </c>
      <c r="AU183" s="149" t="s">
        <v>88</v>
      </c>
      <c r="AV183" s="12" t="s">
        <v>88</v>
      </c>
      <c r="AW183" s="12" t="s">
        <v>34</v>
      </c>
      <c r="AX183" s="12" t="s">
        <v>78</v>
      </c>
      <c r="AY183" s="149" t="s">
        <v>147</v>
      </c>
    </row>
    <row r="184" spans="2:65" s="13" customFormat="1" ht="11.25">
      <c r="B184" s="155"/>
      <c r="D184" s="144" t="s">
        <v>158</v>
      </c>
      <c r="E184" s="156" t="s">
        <v>1</v>
      </c>
      <c r="F184" s="157" t="s">
        <v>160</v>
      </c>
      <c r="H184" s="158">
        <v>90</v>
      </c>
      <c r="I184" s="159"/>
      <c r="L184" s="155"/>
      <c r="M184" s="160"/>
      <c r="T184" s="161"/>
      <c r="AT184" s="156" t="s">
        <v>158</v>
      </c>
      <c r="AU184" s="156" t="s">
        <v>88</v>
      </c>
      <c r="AV184" s="13" t="s">
        <v>154</v>
      </c>
      <c r="AW184" s="13" t="s">
        <v>34</v>
      </c>
      <c r="AX184" s="13" t="s">
        <v>86</v>
      </c>
      <c r="AY184" s="156" t="s">
        <v>147</v>
      </c>
    </row>
    <row r="185" spans="2:65" s="1" customFormat="1" ht="16.5" customHeight="1">
      <c r="B185" s="31"/>
      <c r="C185" s="131" t="s">
        <v>254</v>
      </c>
      <c r="D185" s="131" t="s">
        <v>149</v>
      </c>
      <c r="E185" s="132" t="s">
        <v>973</v>
      </c>
      <c r="F185" s="133" t="s">
        <v>974</v>
      </c>
      <c r="G185" s="134" t="s">
        <v>335</v>
      </c>
      <c r="H185" s="135">
        <v>345</v>
      </c>
      <c r="I185" s="136"/>
      <c r="J185" s="137">
        <f>ROUND(I185*H185,2)</f>
        <v>0</v>
      </c>
      <c r="K185" s="133" t="s">
        <v>1</v>
      </c>
      <c r="L185" s="31"/>
      <c r="M185" s="138" t="s">
        <v>1</v>
      </c>
      <c r="N185" s="139" t="s">
        <v>43</v>
      </c>
      <c r="P185" s="140">
        <f>O185*H185</f>
        <v>0</v>
      </c>
      <c r="Q185" s="140">
        <v>0</v>
      </c>
      <c r="R185" s="140">
        <f>Q185*H185</f>
        <v>0</v>
      </c>
      <c r="S185" s="140">
        <v>0</v>
      </c>
      <c r="T185" s="141">
        <f>S185*H185</f>
        <v>0</v>
      </c>
      <c r="AR185" s="142" t="s">
        <v>836</v>
      </c>
      <c r="AT185" s="142" t="s">
        <v>149</v>
      </c>
      <c r="AU185" s="142" t="s">
        <v>88</v>
      </c>
      <c r="AY185" s="16" t="s">
        <v>147</v>
      </c>
      <c r="BE185" s="143">
        <f>IF(N185="základní",J185,0)</f>
        <v>0</v>
      </c>
      <c r="BF185" s="143">
        <f>IF(N185="snížená",J185,0)</f>
        <v>0</v>
      </c>
      <c r="BG185" s="143">
        <f>IF(N185="zákl. přenesená",J185,0)</f>
        <v>0</v>
      </c>
      <c r="BH185" s="143">
        <f>IF(N185="sníž. přenesená",J185,0)</f>
        <v>0</v>
      </c>
      <c r="BI185" s="143">
        <f>IF(N185="nulová",J185,0)</f>
        <v>0</v>
      </c>
      <c r="BJ185" s="16" t="s">
        <v>86</v>
      </c>
      <c r="BK185" s="143">
        <f>ROUND(I185*H185,2)</f>
        <v>0</v>
      </c>
      <c r="BL185" s="16" t="s">
        <v>836</v>
      </c>
      <c r="BM185" s="142" t="s">
        <v>975</v>
      </c>
    </row>
    <row r="186" spans="2:65" s="1" customFormat="1" ht="11.25">
      <c r="B186" s="31"/>
      <c r="D186" s="144" t="s">
        <v>156</v>
      </c>
      <c r="F186" s="145" t="s">
        <v>974</v>
      </c>
      <c r="I186" s="146"/>
      <c r="L186" s="31"/>
      <c r="M186" s="147"/>
      <c r="T186" s="55"/>
      <c r="AT186" s="16" t="s">
        <v>156</v>
      </c>
      <c r="AU186" s="16" t="s">
        <v>88</v>
      </c>
    </row>
    <row r="187" spans="2:65" s="12" customFormat="1" ht="11.25">
      <c r="B187" s="148"/>
      <c r="D187" s="144" t="s">
        <v>158</v>
      </c>
      <c r="E187" s="149" t="s">
        <v>1</v>
      </c>
      <c r="F187" s="150" t="s">
        <v>934</v>
      </c>
      <c r="H187" s="151">
        <v>345</v>
      </c>
      <c r="I187" s="152"/>
      <c r="L187" s="148"/>
      <c r="M187" s="153"/>
      <c r="T187" s="154"/>
      <c r="AT187" s="149" t="s">
        <v>158</v>
      </c>
      <c r="AU187" s="149" t="s">
        <v>88</v>
      </c>
      <c r="AV187" s="12" t="s">
        <v>88</v>
      </c>
      <c r="AW187" s="12" t="s">
        <v>34</v>
      </c>
      <c r="AX187" s="12" t="s">
        <v>78</v>
      </c>
      <c r="AY187" s="149" t="s">
        <v>147</v>
      </c>
    </row>
    <row r="188" spans="2:65" s="13" customFormat="1" ht="11.25">
      <c r="B188" s="155"/>
      <c r="D188" s="144" t="s">
        <v>158</v>
      </c>
      <c r="E188" s="156" t="s">
        <v>1</v>
      </c>
      <c r="F188" s="157" t="s">
        <v>160</v>
      </c>
      <c r="H188" s="158">
        <v>345</v>
      </c>
      <c r="I188" s="159"/>
      <c r="L188" s="155"/>
      <c r="M188" s="160"/>
      <c r="T188" s="161"/>
      <c r="AT188" s="156" t="s">
        <v>158</v>
      </c>
      <c r="AU188" s="156" t="s">
        <v>88</v>
      </c>
      <c r="AV188" s="13" t="s">
        <v>154</v>
      </c>
      <c r="AW188" s="13" t="s">
        <v>34</v>
      </c>
      <c r="AX188" s="13" t="s">
        <v>86</v>
      </c>
      <c r="AY188" s="156" t="s">
        <v>147</v>
      </c>
    </row>
    <row r="189" spans="2:65" s="1" customFormat="1" ht="16.5" customHeight="1">
      <c r="B189" s="31"/>
      <c r="C189" s="171" t="s">
        <v>259</v>
      </c>
      <c r="D189" s="171" t="s">
        <v>444</v>
      </c>
      <c r="E189" s="172" t="s">
        <v>976</v>
      </c>
      <c r="F189" s="173" t="s">
        <v>977</v>
      </c>
      <c r="G189" s="174" t="s">
        <v>335</v>
      </c>
      <c r="H189" s="175">
        <v>345</v>
      </c>
      <c r="I189" s="176"/>
      <c r="J189" s="177">
        <f>ROUND(I189*H189,2)</f>
        <v>0</v>
      </c>
      <c r="K189" s="173" t="s">
        <v>1</v>
      </c>
      <c r="L189" s="178"/>
      <c r="M189" s="179" t="s">
        <v>1</v>
      </c>
      <c r="N189" s="180" t="s">
        <v>43</v>
      </c>
      <c r="P189" s="140">
        <f>O189*H189</f>
        <v>0</v>
      </c>
      <c r="Q189" s="140">
        <v>4.2000000000000002E-4</v>
      </c>
      <c r="R189" s="140">
        <f>Q189*H189</f>
        <v>0.1449</v>
      </c>
      <c r="S189" s="140">
        <v>0</v>
      </c>
      <c r="T189" s="141">
        <f>S189*H189</f>
        <v>0</v>
      </c>
      <c r="AR189" s="142" t="s">
        <v>897</v>
      </c>
      <c r="AT189" s="142" t="s">
        <v>444</v>
      </c>
      <c r="AU189" s="142" t="s">
        <v>88</v>
      </c>
      <c r="AY189" s="16" t="s">
        <v>147</v>
      </c>
      <c r="BE189" s="143">
        <f>IF(N189="základní",J189,0)</f>
        <v>0</v>
      </c>
      <c r="BF189" s="143">
        <f>IF(N189="snížená",J189,0)</f>
        <v>0</v>
      </c>
      <c r="BG189" s="143">
        <f>IF(N189="zákl. přenesená",J189,0)</f>
        <v>0</v>
      </c>
      <c r="BH189" s="143">
        <f>IF(N189="sníž. přenesená",J189,0)</f>
        <v>0</v>
      </c>
      <c r="BI189" s="143">
        <f>IF(N189="nulová",J189,0)</f>
        <v>0</v>
      </c>
      <c r="BJ189" s="16" t="s">
        <v>86</v>
      </c>
      <c r="BK189" s="143">
        <f>ROUND(I189*H189,2)</f>
        <v>0</v>
      </c>
      <c r="BL189" s="16" t="s">
        <v>836</v>
      </c>
      <c r="BM189" s="142" t="s">
        <v>978</v>
      </c>
    </row>
    <row r="190" spans="2:65" s="1" customFormat="1" ht="11.25">
      <c r="B190" s="31"/>
      <c r="D190" s="144" t="s">
        <v>156</v>
      </c>
      <c r="F190" s="145" t="s">
        <v>977</v>
      </c>
      <c r="I190" s="146"/>
      <c r="L190" s="31"/>
      <c r="M190" s="147"/>
      <c r="T190" s="55"/>
      <c r="AT190" s="16" t="s">
        <v>156</v>
      </c>
      <c r="AU190" s="16" t="s">
        <v>88</v>
      </c>
    </row>
    <row r="191" spans="2:65" s="12" customFormat="1" ht="11.25">
      <c r="B191" s="148"/>
      <c r="D191" s="144" t="s">
        <v>158</v>
      </c>
      <c r="E191" s="149" t="s">
        <v>1</v>
      </c>
      <c r="F191" s="150" t="s">
        <v>934</v>
      </c>
      <c r="H191" s="151">
        <v>345</v>
      </c>
      <c r="I191" s="152"/>
      <c r="L191" s="148"/>
      <c r="M191" s="153"/>
      <c r="T191" s="154"/>
      <c r="AT191" s="149" t="s">
        <v>158</v>
      </c>
      <c r="AU191" s="149" t="s">
        <v>88</v>
      </c>
      <c r="AV191" s="12" t="s">
        <v>88</v>
      </c>
      <c r="AW191" s="12" t="s">
        <v>34</v>
      </c>
      <c r="AX191" s="12" t="s">
        <v>78</v>
      </c>
      <c r="AY191" s="149" t="s">
        <v>147</v>
      </c>
    </row>
    <row r="192" spans="2:65" s="13" customFormat="1" ht="11.25">
      <c r="B192" s="155"/>
      <c r="D192" s="144" t="s">
        <v>158</v>
      </c>
      <c r="E192" s="156" t="s">
        <v>1</v>
      </c>
      <c r="F192" s="157" t="s">
        <v>160</v>
      </c>
      <c r="H192" s="158">
        <v>345</v>
      </c>
      <c r="I192" s="159"/>
      <c r="L192" s="155"/>
      <c r="M192" s="160"/>
      <c r="T192" s="161"/>
      <c r="AT192" s="156" t="s">
        <v>158</v>
      </c>
      <c r="AU192" s="156" t="s">
        <v>88</v>
      </c>
      <c r="AV192" s="13" t="s">
        <v>154</v>
      </c>
      <c r="AW192" s="13" t="s">
        <v>34</v>
      </c>
      <c r="AX192" s="13" t="s">
        <v>86</v>
      </c>
      <c r="AY192" s="156" t="s">
        <v>147</v>
      </c>
    </row>
    <row r="193" spans="2:65" s="1" customFormat="1" ht="16.5" customHeight="1">
      <c r="B193" s="31"/>
      <c r="C193" s="131" t="s">
        <v>269</v>
      </c>
      <c r="D193" s="131" t="s">
        <v>149</v>
      </c>
      <c r="E193" s="132" t="s">
        <v>979</v>
      </c>
      <c r="F193" s="133" t="s">
        <v>980</v>
      </c>
      <c r="G193" s="134" t="s">
        <v>335</v>
      </c>
      <c r="H193" s="135">
        <v>345</v>
      </c>
      <c r="I193" s="136"/>
      <c r="J193" s="137">
        <f>ROUND(I193*H193,2)</f>
        <v>0</v>
      </c>
      <c r="K193" s="133" t="s">
        <v>1</v>
      </c>
      <c r="L193" s="31"/>
      <c r="M193" s="138" t="s">
        <v>1</v>
      </c>
      <c r="N193" s="139" t="s">
        <v>43</v>
      </c>
      <c r="P193" s="140">
        <f>O193*H193</f>
        <v>0</v>
      </c>
      <c r="Q193" s="140">
        <v>0</v>
      </c>
      <c r="R193" s="140">
        <f>Q193*H193</f>
        <v>0</v>
      </c>
      <c r="S193" s="140">
        <v>0</v>
      </c>
      <c r="T193" s="141">
        <f>S193*H193</f>
        <v>0</v>
      </c>
      <c r="AR193" s="142" t="s">
        <v>836</v>
      </c>
      <c r="AT193" s="142" t="s">
        <v>149</v>
      </c>
      <c r="AU193" s="142" t="s">
        <v>88</v>
      </c>
      <c r="AY193" s="16" t="s">
        <v>147</v>
      </c>
      <c r="BE193" s="143">
        <f>IF(N193="základní",J193,0)</f>
        <v>0</v>
      </c>
      <c r="BF193" s="143">
        <f>IF(N193="snížená",J193,0)</f>
        <v>0</v>
      </c>
      <c r="BG193" s="143">
        <f>IF(N193="zákl. přenesená",J193,0)</f>
        <v>0</v>
      </c>
      <c r="BH193" s="143">
        <f>IF(N193="sníž. přenesená",J193,0)</f>
        <v>0</v>
      </c>
      <c r="BI193" s="143">
        <f>IF(N193="nulová",J193,0)</f>
        <v>0</v>
      </c>
      <c r="BJ193" s="16" t="s">
        <v>86</v>
      </c>
      <c r="BK193" s="143">
        <f>ROUND(I193*H193,2)</f>
        <v>0</v>
      </c>
      <c r="BL193" s="16" t="s">
        <v>836</v>
      </c>
      <c r="BM193" s="142" t="s">
        <v>981</v>
      </c>
    </row>
    <row r="194" spans="2:65" s="1" customFormat="1" ht="11.25">
      <c r="B194" s="31"/>
      <c r="D194" s="144" t="s">
        <v>156</v>
      </c>
      <c r="F194" s="145" t="s">
        <v>980</v>
      </c>
      <c r="I194" s="146"/>
      <c r="L194" s="31"/>
      <c r="M194" s="147"/>
      <c r="T194" s="55"/>
      <c r="AT194" s="16" t="s">
        <v>156</v>
      </c>
      <c r="AU194" s="16" t="s">
        <v>88</v>
      </c>
    </row>
    <row r="195" spans="2:65" s="12" customFormat="1" ht="11.25">
      <c r="B195" s="148"/>
      <c r="D195" s="144" t="s">
        <v>158</v>
      </c>
      <c r="E195" s="149" t="s">
        <v>1</v>
      </c>
      <c r="F195" s="150" t="s">
        <v>934</v>
      </c>
      <c r="H195" s="151">
        <v>345</v>
      </c>
      <c r="I195" s="152"/>
      <c r="L195" s="148"/>
      <c r="M195" s="153"/>
      <c r="T195" s="154"/>
      <c r="AT195" s="149" t="s">
        <v>158</v>
      </c>
      <c r="AU195" s="149" t="s">
        <v>88</v>
      </c>
      <c r="AV195" s="12" t="s">
        <v>88</v>
      </c>
      <c r="AW195" s="12" t="s">
        <v>34</v>
      </c>
      <c r="AX195" s="12" t="s">
        <v>78</v>
      </c>
      <c r="AY195" s="149" t="s">
        <v>147</v>
      </c>
    </row>
    <row r="196" spans="2:65" s="13" customFormat="1" ht="11.25">
      <c r="B196" s="155"/>
      <c r="D196" s="144" t="s">
        <v>158</v>
      </c>
      <c r="E196" s="156" t="s">
        <v>1</v>
      </c>
      <c r="F196" s="157" t="s">
        <v>160</v>
      </c>
      <c r="H196" s="158">
        <v>345</v>
      </c>
      <c r="I196" s="159"/>
      <c r="L196" s="155"/>
      <c r="M196" s="160"/>
      <c r="T196" s="161"/>
      <c r="AT196" s="156" t="s">
        <v>158</v>
      </c>
      <c r="AU196" s="156" t="s">
        <v>88</v>
      </c>
      <c r="AV196" s="13" t="s">
        <v>154</v>
      </c>
      <c r="AW196" s="13" t="s">
        <v>34</v>
      </c>
      <c r="AX196" s="13" t="s">
        <v>86</v>
      </c>
      <c r="AY196" s="156" t="s">
        <v>147</v>
      </c>
    </row>
    <row r="197" spans="2:65" s="1" customFormat="1" ht="16.5" customHeight="1">
      <c r="B197" s="31"/>
      <c r="C197" s="171" t="s">
        <v>274</v>
      </c>
      <c r="D197" s="171" t="s">
        <v>444</v>
      </c>
      <c r="E197" s="172" t="s">
        <v>982</v>
      </c>
      <c r="F197" s="173" t="s">
        <v>983</v>
      </c>
      <c r="G197" s="174" t="s">
        <v>460</v>
      </c>
      <c r="H197" s="175">
        <v>364</v>
      </c>
      <c r="I197" s="176"/>
      <c r="J197" s="177">
        <f>ROUND(I197*H197,2)</f>
        <v>0</v>
      </c>
      <c r="K197" s="173" t="s">
        <v>1</v>
      </c>
      <c r="L197" s="178"/>
      <c r="M197" s="179" t="s">
        <v>1</v>
      </c>
      <c r="N197" s="180" t="s">
        <v>43</v>
      </c>
      <c r="P197" s="140">
        <f>O197*H197</f>
        <v>0</v>
      </c>
      <c r="Q197" s="140">
        <v>4.2000000000000002E-4</v>
      </c>
      <c r="R197" s="140">
        <f>Q197*H197</f>
        <v>0.15288000000000002</v>
      </c>
      <c r="S197" s="140">
        <v>0</v>
      </c>
      <c r="T197" s="141">
        <f>S197*H197</f>
        <v>0</v>
      </c>
      <c r="AR197" s="142" t="s">
        <v>897</v>
      </c>
      <c r="AT197" s="142" t="s">
        <v>444</v>
      </c>
      <c r="AU197" s="142" t="s">
        <v>88</v>
      </c>
      <c r="AY197" s="16" t="s">
        <v>147</v>
      </c>
      <c r="BE197" s="143">
        <f>IF(N197="základní",J197,0)</f>
        <v>0</v>
      </c>
      <c r="BF197" s="143">
        <f>IF(N197="snížená",J197,0)</f>
        <v>0</v>
      </c>
      <c r="BG197" s="143">
        <f>IF(N197="zákl. přenesená",J197,0)</f>
        <v>0</v>
      </c>
      <c r="BH197" s="143">
        <f>IF(N197="sníž. přenesená",J197,0)</f>
        <v>0</v>
      </c>
      <c r="BI197" s="143">
        <f>IF(N197="nulová",J197,0)</f>
        <v>0</v>
      </c>
      <c r="BJ197" s="16" t="s">
        <v>86</v>
      </c>
      <c r="BK197" s="143">
        <f>ROUND(I197*H197,2)</f>
        <v>0</v>
      </c>
      <c r="BL197" s="16" t="s">
        <v>836</v>
      </c>
      <c r="BM197" s="142" t="s">
        <v>984</v>
      </c>
    </row>
    <row r="198" spans="2:65" s="1" customFormat="1" ht="11.25">
      <c r="B198" s="31"/>
      <c r="D198" s="144" t="s">
        <v>156</v>
      </c>
      <c r="F198" s="145" t="s">
        <v>983</v>
      </c>
      <c r="I198" s="146"/>
      <c r="L198" s="31"/>
      <c r="M198" s="147"/>
      <c r="T198" s="55"/>
      <c r="AT198" s="16" t="s">
        <v>156</v>
      </c>
      <c r="AU198" s="16" t="s">
        <v>88</v>
      </c>
    </row>
    <row r="199" spans="2:65" s="12" customFormat="1" ht="11.25">
      <c r="B199" s="148"/>
      <c r="D199" s="144" t="s">
        <v>158</v>
      </c>
      <c r="E199" s="149" t="s">
        <v>1</v>
      </c>
      <c r="F199" s="150" t="s">
        <v>985</v>
      </c>
      <c r="H199" s="151">
        <v>364</v>
      </c>
      <c r="I199" s="152"/>
      <c r="L199" s="148"/>
      <c r="M199" s="153"/>
      <c r="T199" s="154"/>
      <c r="AT199" s="149" t="s">
        <v>158</v>
      </c>
      <c r="AU199" s="149" t="s">
        <v>88</v>
      </c>
      <c r="AV199" s="12" t="s">
        <v>88</v>
      </c>
      <c r="AW199" s="12" t="s">
        <v>34</v>
      </c>
      <c r="AX199" s="12" t="s">
        <v>78</v>
      </c>
      <c r="AY199" s="149" t="s">
        <v>147</v>
      </c>
    </row>
    <row r="200" spans="2:65" s="13" customFormat="1" ht="11.25">
      <c r="B200" s="155"/>
      <c r="D200" s="144" t="s">
        <v>158</v>
      </c>
      <c r="E200" s="156" t="s">
        <v>1</v>
      </c>
      <c r="F200" s="157" t="s">
        <v>160</v>
      </c>
      <c r="H200" s="158">
        <v>364</v>
      </c>
      <c r="I200" s="159"/>
      <c r="L200" s="155"/>
      <c r="M200" s="160"/>
      <c r="T200" s="161"/>
      <c r="AT200" s="156" t="s">
        <v>158</v>
      </c>
      <c r="AU200" s="156" t="s">
        <v>88</v>
      </c>
      <c r="AV200" s="13" t="s">
        <v>154</v>
      </c>
      <c r="AW200" s="13" t="s">
        <v>34</v>
      </c>
      <c r="AX200" s="13" t="s">
        <v>86</v>
      </c>
      <c r="AY200" s="156" t="s">
        <v>147</v>
      </c>
    </row>
    <row r="201" spans="2:65" s="1" customFormat="1" ht="16.5" customHeight="1">
      <c r="B201" s="31"/>
      <c r="C201" s="131" t="s">
        <v>7</v>
      </c>
      <c r="D201" s="131" t="s">
        <v>149</v>
      </c>
      <c r="E201" s="132" t="s">
        <v>986</v>
      </c>
      <c r="F201" s="133" t="s">
        <v>987</v>
      </c>
      <c r="G201" s="134" t="s">
        <v>335</v>
      </c>
      <c r="H201" s="135">
        <v>20</v>
      </c>
      <c r="I201" s="136"/>
      <c r="J201" s="137">
        <f>ROUND(I201*H201,2)</f>
        <v>0</v>
      </c>
      <c r="K201" s="133" t="s">
        <v>1</v>
      </c>
      <c r="L201" s="31"/>
      <c r="M201" s="138" t="s">
        <v>1</v>
      </c>
      <c r="N201" s="139" t="s">
        <v>43</v>
      </c>
      <c r="P201" s="140">
        <f>O201*H201</f>
        <v>0</v>
      </c>
      <c r="Q201" s="140">
        <v>0</v>
      </c>
      <c r="R201" s="140">
        <f>Q201*H201</f>
        <v>0</v>
      </c>
      <c r="S201" s="140">
        <v>0</v>
      </c>
      <c r="T201" s="141">
        <f>S201*H201</f>
        <v>0</v>
      </c>
      <c r="AR201" s="142" t="s">
        <v>836</v>
      </c>
      <c r="AT201" s="142" t="s">
        <v>149</v>
      </c>
      <c r="AU201" s="142" t="s">
        <v>88</v>
      </c>
      <c r="AY201" s="16" t="s">
        <v>147</v>
      </c>
      <c r="BE201" s="143">
        <f>IF(N201="základní",J201,0)</f>
        <v>0</v>
      </c>
      <c r="BF201" s="143">
        <f>IF(N201="snížená",J201,0)</f>
        <v>0</v>
      </c>
      <c r="BG201" s="143">
        <f>IF(N201="zákl. přenesená",J201,0)</f>
        <v>0</v>
      </c>
      <c r="BH201" s="143">
        <f>IF(N201="sníž. přenesená",J201,0)</f>
        <v>0</v>
      </c>
      <c r="BI201" s="143">
        <f>IF(N201="nulová",J201,0)</f>
        <v>0</v>
      </c>
      <c r="BJ201" s="16" t="s">
        <v>86</v>
      </c>
      <c r="BK201" s="143">
        <f>ROUND(I201*H201,2)</f>
        <v>0</v>
      </c>
      <c r="BL201" s="16" t="s">
        <v>836</v>
      </c>
      <c r="BM201" s="142" t="s">
        <v>988</v>
      </c>
    </row>
    <row r="202" spans="2:65" s="1" customFormat="1" ht="11.25">
      <c r="B202" s="31"/>
      <c r="D202" s="144" t="s">
        <v>156</v>
      </c>
      <c r="F202" s="145" t="s">
        <v>987</v>
      </c>
      <c r="I202" s="146"/>
      <c r="L202" s="31"/>
      <c r="M202" s="147"/>
      <c r="T202" s="55"/>
      <c r="AT202" s="16" t="s">
        <v>156</v>
      </c>
      <c r="AU202" s="16" t="s">
        <v>88</v>
      </c>
    </row>
    <row r="203" spans="2:65" s="12" customFormat="1" ht="11.25">
      <c r="B203" s="148"/>
      <c r="D203" s="144" t="s">
        <v>158</v>
      </c>
      <c r="E203" s="149" t="s">
        <v>1</v>
      </c>
      <c r="F203" s="150" t="s">
        <v>274</v>
      </c>
      <c r="H203" s="151">
        <v>20</v>
      </c>
      <c r="I203" s="152"/>
      <c r="L203" s="148"/>
      <c r="M203" s="153"/>
      <c r="T203" s="154"/>
      <c r="AT203" s="149" t="s">
        <v>158</v>
      </c>
      <c r="AU203" s="149" t="s">
        <v>88</v>
      </c>
      <c r="AV203" s="12" t="s">
        <v>88</v>
      </c>
      <c r="AW203" s="12" t="s">
        <v>34</v>
      </c>
      <c r="AX203" s="12" t="s">
        <v>78</v>
      </c>
      <c r="AY203" s="149" t="s">
        <v>147</v>
      </c>
    </row>
    <row r="204" spans="2:65" s="13" customFormat="1" ht="11.25">
      <c r="B204" s="155"/>
      <c r="D204" s="144" t="s">
        <v>158</v>
      </c>
      <c r="E204" s="156" t="s">
        <v>1</v>
      </c>
      <c r="F204" s="157" t="s">
        <v>160</v>
      </c>
      <c r="H204" s="158">
        <v>20</v>
      </c>
      <c r="I204" s="159"/>
      <c r="L204" s="155"/>
      <c r="M204" s="160"/>
      <c r="T204" s="161"/>
      <c r="AT204" s="156" t="s">
        <v>158</v>
      </c>
      <c r="AU204" s="156" t="s">
        <v>88</v>
      </c>
      <c r="AV204" s="13" t="s">
        <v>154</v>
      </c>
      <c r="AW204" s="13" t="s">
        <v>34</v>
      </c>
      <c r="AX204" s="13" t="s">
        <v>86</v>
      </c>
      <c r="AY204" s="156" t="s">
        <v>147</v>
      </c>
    </row>
    <row r="205" spans="2:65" s="1" customFormat="1" ht="16.5" customHeight="1">
      <c r="B205" s="31"/>
      <c r="C205" s="171" t="s">
        <v>284</v>
      </c>
      <c r="D205" s="171" t="s">
        <v>444</v>
      </c>
      <c r="E205" s="172" t="s">
        <v>989</v>
      </c>
      <c r="F205" s="173" t="s">
        <v>990</v>
      </c>
      <c r="G205" s="174" t="s">
        <v>460</v>
      </c>
      <c r="H205" s="175">
        <v>15</v>
      </c>
      <c r="I205" s="176"/>
      <c r="J205" s="177">
        <f>ROUND(I205*H205,2)</f>
        <v>0</v>
      </c>
      <c r="K205" s="173" t="s">
        <v>1</v>
      </c>
      <c r="L205" s="178"/>
      <c r="M205" s="179" t="s">
        <v>1</v>
      </c>
      <c r="N205" s="180" t="s">
        <v>43</v>
      </c>
      <c r="P205" s="140">
        <f>O205*H205</f>
        <v>0</v>
      </c>
      <c r="Q205" s="140">
        <v>4.2000000000000002E-4</v>
      </c>
      <c r="R205" s="140">
        <f>Q205*H205</f>
        <v>6.3E-3</v>
      </c>
      <c r="S205" s="140">
        <v>0</v>
      </c>
      <c r="T205" s="141">
        <f>S205*H205</f>
        <v>0</v>
      </c>
      <c r="AR205" s="142" t="s">
        <v>897</v>
      </c>
      <c r="AT205" s="142" t="s">
        <v>444</v>
      </c>
      <c r="AU205" s="142" t="s">
        <v>88</v>
      </c>
      <c r="AY205" s="16" t="s">
        <v>147</v>
      </c>
      <c r="BE205" s="143">
        <f>IF(N205="základní",J205,0)</f>
        <v>0</v>
      </c>
      <c r="BF205" s="143">
        <f>IF(N205="snížená",J205,0)</f>
        <v>0</v>
      </c>
      <c r="BG205" s="143">
        <f>IF(N205="zákl. přenesená",J205,0)</f>
        <v>0</v>
      </c>
      <c r="BH205" s="143">
        <f>IF(N205="sníž. přenesená",J205,0)</f>
        <v>0</v>
      </c>
      <c r="BI205" s="143">
        <f>IF(N205="nulová",J205,0)</f>
        <v>0</v>
      </c>
      <c r="BJ205" s="16" t="s">
        <v>86</v>
      </c>
      <c r="BK205" s="143">
        <f>ROUND(I205*H205,2)</f>
        <v>0</v>
      </c>
      <c r="BL205" s="16" t="s">
        <v>836</v>
      </c>
      <c r="BM205" s="142" t="s">
        <v>991</v>
      </c>
    </row>
    <row r="206" spans="2:65" s="1" customFormat="1" ht="11.25">
      <c r="B206" s="31"/>
      <c r="D206" s="144" t="s">
        <v>156</v>
      </c>
      <c r="F206" s="145" t="s">
        <v>990</v>
      </c>
      <c r="I206" s="146"/>
      <c r="L206" s="31"/>
      <c r="M206" s="147"/>
      <c r="T206" s="55"/>
      <c r="AT206" s="16" t="s">
        <v>156</v>
      </c>
      <c r="AU206" s="16" t="s">
        <v>88</v>
      </c>
    </row>
    <row r="207" spans="2:65" s="12" customFormat="1" ht="11.25">
      <c r="B207" s="148"/>
      <c r="D207" s="144" t="s">
        <v>158</v>
      </c>
      <c r="E207" s="149" t="s">
        <v>1</v>
      </c>
      <c r="F207" s="150" t="s">
        <v>241</v>
      </c>
      <c r="H207" s="151">
        <v>15</v>
      </c>
      <c r="I207" s="152"/>
      <c r="L207" s="148"/>
      <c r="M207" s="153"/>
      <c r="T207" s="154"/>
      <c r="AT207" s="149" t="s">
        <v>158</v>
      </c>
      <c r="AU207" s="149" t="s">
        <v>88</v>
      </c>
      <c r="AV207" s="12" t="s">
        <v>88</v>
      </c>
      <c r="AW207" s="12" t="s">
        <v>34</v>
      </c>
      <c r="AX207" s="12" t="s">
        <v>78</v>
      </c>
      <c r="AY207" s="149" t="s">
        <v>147</v>
      </c>
    </row>
    <row r="208" spans="2:65" s="13" customFormat="1" ht="11.25">
      <c r="B208" s="155"/>
      <c r="D208" s="144" t="s">
        <v>158</v>
      </c>
      <c r="E208" s="156" t="s">
        <v>1</v>
      </c>
      <c r="F208" s="157" t="s">
        <v>160</v>
      </c>
      <c r="H208" s="158">
        <v>15</v>
      </c>
      <c r="I208" s="159"/>
      <c r="L208" s="155"/>
      <c r="M208" s="160"/>
      <c r="T208" s="161"/>
      <c r="AT208" s="156" t="s">
        <v>158</v>
      </c>
      <c r="AU208" s="156" t="s">
        <v>88</v>
      </c>
      <c r="AV208" s="13" t="s">
        <v>154</v>
      </c>
      <c r="AW208" s="13" t="s">
        <v>34</v>
      </c>
      <c r="AX208" s="13" t="s">
        <v>86</v>
      </c>
      <c r="AY208" s="156" t="s">
        <v>147</v>
      </c>
    </row>
    <row r="209" spans="2:65" s="1" customFormat="1" ht="16.5" customHeight="1">
      <c r="B209" s="31"/>
      <c r="C209" s="131" t="s">
        <v>289</v>
      </c>
      <c r="D209" s="131" t="s">
        <v>149</v>
      </c>
      <c r="E209" s="132" t="s">
        <v>992</v>
      </c>
      <c r="F209" s="133" t="s">
        <v>993</v>
      </c>
      <c r="G209" s="134" t="s">
        <v>169</v>
      </c>
      <c r="H209" s="135">
        <v>46</v>
      </c>
      <c r="I209" s="136"/>
      <c r="J209" s="137">
        <f>ROUND(I209*H209,2)</f>
        <v>0</v>
      </c>
      <c r="K209" s="133" t="s">
        <v>1</v>
      </c>
      <c r="L209" s="31"/>
      <c r="M209" s="138" t="s">
        <v>1</v>
      </c>
      <c r="N209" s="139" t="s">
        <v>43</v>
      </c>
      <c r="P209" s="140">
        <f>O209*H209</f>
        <v>0</v>
      </c>
      <c r="Q209" s="140">
        <v>0</v>
      </c>
      <c r="R209" s="140">
        <f>Q209*H209</f>
        <v>0</v>
      </c>
      <c r="S209" s="140">
        <v>0</v>
      </c>
      <c r="T209" s="141">
        <f>S209*H209</f>
        <v>0</v>
      </c>
      <c r="AR209" s="142" t="s">
        <v>836</v>
      </c>
      <c r="AT209" s="142" t="s">
        <v>149</v>
      </c>
      <c r="AU209" s="142" t="s">
        <v>88</v>
      </c>
      <c r="AY209" s="16" t="s">
        <v>147</v>
      </c>
      <c r="BE209" s="143">
        <f>IF(N209="základní",J209,0)</f>
        <v>0</v>
      </c>
      <c r="BF209" s="143">
        <f>IF(N209="snížená",J209,0)</f>
        <v>0</v>
      </c>
      <c r="BG209" s="143">
        <f>IF(N209="zákl. přenesená",J209,0)</f>
        <v>0</v>
      </c>
      <c r="BH209" s="143">
        <f>IF(N209="sníž. přenesená",J209,0)</f>
        <v>0</v>
      </c>
      <c r="BI209" s="143">
        <f>IF(N209="nulová",J209,0)</f>
        <v>0</v>
      </c>
      <c r="BJ209" s="16" t="s">
        <v>86</v>
      </c>
      <c r="BK209" s="143">
        <f>ROUND(I209*H209,2)</f>
        <v>0</v>
      </c>
      <c r="BL209" s="16" t="s">
        <v>836</v>
      </c>
      <c r="BM209" s="142" t="s">
        <v>994</v>
      </c>
    </row>
    <row r="210" spans="2:65" s="1" customFormat="1" ht="11.25">
      <c r="B210" s="31"/>
      <c r="D210" s="144" t="s">
        <v>156</v>
      </c>
      <c r="F210" s="145" t="s">
        <v>993</v>
      </c>
      <c r="I210" s="146"/>
      <c r="L210" s="31"/>
      <c r="M210" s="147"/>
      <c r="T210" s="55"/>
      <c r="AT210" s="16" t="s">
        <v>156</v>
      </c>
      <c r="AU210" s="16" t="s">
        <v>88</v>
      </c>
    </row>
    <row r="211" spans="2:65" s="12" customFormat="1" ht="11.25">
      <c r="B211" s="148"/>
      <c r="D211" s="144" t="s">
        <v>158</v>
      </c>
      <c r="E211" s="149" t="s">
        <v>1</v>
      </c>
      <c r="F211" s="150" t="s">
        <v>745</v>
      </c>
      <c r="H211" s="151">
        <v>46</v>
      </c>
      <c r="I211" s="152"/>
      <c r="L211" s="148"/>
      <c r="M211" s="153"/>
      <c r="T211" s="154"/>
      <c r="AT211" s="149" t="s">
        <v>158</v>
      </c>
      <c r="AU211" s="149" t="s">
        <v>88</v>
      </c>
      <c r="AV211" s="12" t="s">
        <v>88</v>
      </c>
      <c r="AW211" s="12" t="s">
        <v>34</v>
      </c>
      <c r="AX211" s="12" t="s">
        <v>78</v>
      </c>
      <c r="AY211" s="149" t="s">
        <v>147</v>
      </c>
    </row>
    <row r="212" spans="2:65" s="13" customFormat="1" ht="11.25">
      <c r="B212" s="155"/>
      <c r="D212" s="144" t="s">
        <v>158</v>
      </c>
      <c r="E212" s="156" t="s">
        <v>1</v>
      </c>
      <c r="F212" s="157" t="s">
        <v>160</v>
      </c>
      <c r="H212" s="158">
        <v>46</v>
      </c>
      <c r="I212" s="159"/>
      <c r="L212" s="155"/>
      <c r="M212" s="160"/>
      <c r="T212" s="161"/>
      <c r="AT212" s="156" t="s">
        <v>158</v>
      </c>
      <c r="AU212" s="156" t="s">
        <v>88</v>
      </c>
      <c r="AV212" s="13" t="s">
        <v>154</v>
      </c>
      <c r="AW212" s="13" t="s">
        <v>34</v>
      </c>
      <c r="AX212" s="13" t="s">
        <v>86</v>
      </c>
      <c r="AY212" s="156" t="s">
        <v>147</v>
      </c>
    </row>
    <row r="213" spans="2:65" s="1" customFormat="1" ht="21.75" customHeight="1">
      <c r="B213" s="31"/>
      <c r="C213" s="171" t="s">
        <v>295</v>
      </c>
      <c r="D213" s="171" t="s">
        <v>444</v>
      </c>
      <c r="E213" s="172" t="s">
        <v>995</v>
      </c>
      <c r="F213" s="173" t="s">
        <v>996</v>
      </c>
      <c r="G213" s="174" t="s">
        <v>169</v>
      </c>
      <c r="H213" s="175">
        <v>46</v>
      </c>
      <c r="I213" s="176"/>
      <c r="J213" s="177">
        <f>ROUND(I213*H213,2)</f>
        <v>0</v>
      </c>
      <c r="K213" s="173" t="s">
        <v>1</v>
      </c>
      <c r="L213" s="178"/>
      <c r="M213" s="179" t="s">
        <v>1</v>
      </c>
      <c r="N213" s="180" t="s">
        <v>43</v>
      </c>
      <c r="P213" s="140">
        <f>O213*H213</f>
        <v>0</v>
      </c>
      <c r="Q213" s="140">
        <v>4.2000000000000002E-4</v>
      </c>
      <c r="R213" s="140">
        <f>Q213*H213</f>
        <v>1.932E-2</v>
      </c>
      <c r="S213" s="140">
        <v>0</v>
      </c>
      <c r="T213" s="141">
        <f>S213*H213</f>
        <v>0</v>
      </c>
      <c r="AR213" s="142" t="s">
        <v>897</v>
      </c>
      <c r="AT213" s="142" t="s">
        <v>444</v>
      </c>
      <c r="AU213" s="142" t="s">
        <v>88</v>
      </c>
      <c r="AY213" s="16" t="s">
        <v>147</v>
      </c>
      <c r="BE213" s="143">
        <f>IF(N213="základní",J213,0)</f>
        <v>0</v>
      </c>
      <c r="BF213" s="143">
        <f>IF(N213="snížená",J213,0)</f>
        <v>0</v>
      </c>
      <c r="BG213" s="143">
        <f>IF(N213="zákl. přenesená",J213,0)</f>
        <v>0</v>
      </c>
      <c r="BH213" s="143">
        <f>IF(N213="sníž. přenesená",J213,0)</f>
        <v>0</v>
      </c>
      <c r="BI213" s="143">
        <f>IF(N213="nulová",J213,0)</f>
        <v>0</v>
      </c>
      <c r="BJ213" s="16" t="s">
        <v>86</v>
      </c>
      <c r="BK213" s="143">
        <f>ROUND(I213*H213,2)</f>
        <v>0</v>
      </c>
      <c r="BL213" s="16" t="s">
        <v>836</v>
      </c>
      <c r="BM213" s="142" t="s">
        <v>997</v>
      </c>
    </row>
    <row r="214" spans="2:65" s="1" customFormat="1" ht="11.25">
      <c r="B214" s="31"/>
      <c r="D214" s="144" t="s">
        <v>156</v>
      </c>
      <c r="F214" s="145" t="s">
        <v>996</v>
      </c>
      <c r="I214" s="146"/>
      <c r="L214" s="31"/>
      <c r="M214" s="147"/>
      <c r="T214" s="55"/>
      <c r="AT214" s="16" t="s">
        <v>156</v>
      </c>
      <c r="AU214" s="16" t="s">
        <v>88</v>
      </c>
    </row>
    <row r="215" spans="2:65" s="12" customFormat="1" ht="11.25">
      <c r="B215" s="148"/>
      <c r="D215" s="144" t="s">
        <v>158</v>
      </c>
      <c r="E215" s="149" t="s">
        <v>1</v>
      </c>
      <c r="F215" s="150" t="s">
        <v>745</v>
      </c>
      <c r="H215" s="151">
        <v>46</v>
      </c>
      <c r="I215" s="152"/>
      <c r="L215" s="148"/>
      <c r="M215" s="153"/>
      <c r="T215" s="154"/>
      <c r="AT215" s="149" t="s">
        <v>158</v>
      </c>
      <c r="AU215" s="149" t="s">
        <v>88</v>
      </c>
      <c r="AV215" s="12" t="s">
        <v>88</v>
      </c>
      <c r="AW215" s="12" t="s">
        <v>34</v>
      </c>
      <c r="AX215" s="12" t="s">
        <v>78</v>
      </c>
      <c r="AY215" s="149" t="s">
        <v>147</v>
      </c>
    </row>
    <row r="216" spans="2:65" s="13" customFormat="1" ht="11.25">
      <c r="B216" s="155"/>
      <c r="D216" s="144" t="s">
        <v>158</v>
      </c>
      <c r="E216" s="156" t="s">
        <v>1</v>
      </c>
      <c r="F216" s="157" t="s">
        <v>160</v>
      </c>
      <c r="H216" s="158">
        <v>46</v>
      </c>
      <c r="I216" s="159"/>
      <c r="L216" s="155"/>
      <c r="M216" s="160"/>
      <c r="T216" s="161"/>
      <c r="AT216" s="156" t="s">
        <v>158</v>
      </c>
      <c r="AU216" s="156" t="s">
        <v>88</v>
      </c>
      <c r="AV216" s="13" t="s">
        <v>154</v>
      </c>
      <c r="AW216" s="13" t="s">
        <v>34</v>
      </c>
      <c r="AX216" s="13" t="s">
        <v>86</v>
      </c>
      <c r="AY216" s="156" t="s">
        <v>147</v>
      </c>
    </row>
    <row r="217" spans="2:65" s="1" customFormat="1" ht="16.5" customHeight="1">
      <c r="B217" s="31"/>
      <c r="C217" s="131" t="s">
        <v>306</v>
      </c>
      <c r="D217" s="131" t="s">
        <v>149</v>
      </c>
      <c r="E217" s="132" t="s">
        <v>998</v>
      </c>
      <c r="F217" s="133" t="s">
        <v>999</v>
      </c>
      <c r="G217" s="134" t="s">
        <v>169</v>
      </c>
      <c r="H217" s="135">
        <v>13</v>
      </c>
      <c r="I217" s="136"/>
      <c r="J217" s="137">
        <f>ROUND(I217*H217,2)</f>
        <v>0</v>
      </c>
      <c r="K217" s="133" t="s">
        <v>1</v>
      </c>
      <c r="L217" s="31"/>
      <c r="M217" s="138" t="s">
        <v>1</v>
      </c>
      <c r="N217" s="139" t="s">
        <v>43</v>
      </c>
      <c r="P217" s="140">
        <f>O217*H217</f>
        <v>0</v>
      </c>
      <c r="Q217" s="140">
        <v>0</v>
      </c>
      <c r="R217" s="140">
        <f>Q217*H217</f>
        <v>0</v>
      </c>
      <c r="S217" s="140">
        <v>0</v>
      </c>
      <c r="T217" s="141">
        <f>S217*H217</f>
        <v>0</v>
      </c>
      <c r="AR217" s="142" t="s">
        <v>836</v>
      </c>
      <c r="AT217" s="142" t="s">
        <v>149</v>
      </c>
      <c r="AU217" s="142" t="s">
        <v>88</v>
      </c>
      <c r="AY217" s="16" t="s">
        <v>147</v>
      </c>
      <c r="BE217" s="143">
        <f>IF(N217="základní",J217,0)</f>
        <v>0</v>
      </c>
      <c r="BF217" s="143">
        <f>IF(N217="snížená",J217,0)</f>
        <v>0</v>
      </c>
      <c r="BG217" s="143">
        <f>IF(N217="zákl. přenesená",J217,0)</f>
        <v>0</v>
      </c>
      <c r="BH217" s="143">
        <f>IF(N217="sníž. přenesená",J217,0)</f>
        <v>0</v>
      </c>
      <c r="BI217" s="143">
        <f>IF(N217="nulová",J217,0)</f>
        <v>0</v>
      </c>
      <c r="BJ217" s="16" t="s">
        <v>86</v>
      </c>
      <c r="BK217" s="143">
        <f>ROUND(I217*H217,2)</f>
        <v>0</v>
      </c>
      <c r="BL217" s="16" t="s">
        <v>836</v>
      </c>
      <c r="BM217" s="142" t="s">
        <v>1000</v>
      </c>
    </row>
    <row r="218" spans="2:65" s="1" customFormat="1" ht="11.25">
      <c r="B218" s="31"/>
      <c r="D218" s="144" t="s">
        <v>156</v>
      </c>
      <c r="F218" s="145" t="s">
        <v>999</v>
      </c>
      <c r="I218" s="146"/>
      <c r="L218" s="31"/>
      <c r="M218" s="147"/>
      <c r="T218" s="55"/>
      <c r="AT218" s="16" t="s">
        <v>156</v>
      </c>
      <c r="AU218" s="16" t="s">
        <v>88</v>
      </c>
    </row>
    <row r="219" spans="2:65" s="12" customFormat="1" ht="11.25">
      <c r="B219" s="148"/>
      <c r="D219" s="144" t="s">
        <v>158</v>
      </c>
      <c r="E219" s="149" t="s">
        <v>1</v>
      </c>
      <c r="F219" s="150" t="s">
        <v>228</v>
      </c>
      <c r="H219" s="151">
        <v>13</v>
      </c>
      <c r="I219" s="152"/>
      <c r="L219" s="148"/>
      <c r="M219" s="153"/>
      <c r="T219" s="154"/>
      <c r="AT219" s="149" t="s">
        <v>158</v>
      </c>
      <c r="AU219" s="149" t="s">
        <v>88</v>
      </c>
      <c r="AV219" s="12" t="s">
        <v>88</v>
      </c>
      <c r="AW219" s="12" t="s">
        <v>34</v>
      </c>
      <c r="AX219" s="12" t="s">
        <v>78</v>
      </c>
      <c r="AY219" s="149" t="s">
        <v>147</v>
      </c>
    </row>
    <row r="220" spans="2:65" s="13" customFormat="1" ht="11.25">
      <c r="B220" s="155"/>
      <c r="D220" s="144" t="s">
        <v>158</v>
      </c>
      <c r="E220" s="156" t="s">
        <v>1</v>
      </c>
      <c r="F220" s="157" t="s">
        <v>160</v>
      </c>
      <c r="H220" s="158">
        <v>13</v>
      </c>
      <c r="I220" s="159"/>
      <c r="L220" s="155"/>
      <c r="M220" s="160"/>
      <c r="T220" s="161"/>
      <c r="AT220" s="156" t="s">
        <v>158</v>
      </c>
      <c r="AU220" s="156" t="s">
        <v>88</v>
      </c>
      <c r="AV220" s="13" t="s">
        <v>154</v>
      </c>
      <c r="AW220" s="13" t="s">
        <v>34</v>
      </c>
      <c r="AX220" s="13" t="s">
        <v>86</v>
      </c>
      <c r="AY220" s="156" t="s">
        <v>147</v>
      </c>
    </row>
    <row r="221" spans="2:65" s="1" customFormat="1" ht="16.5" customHeight="1">
      <c r="B221" s="31"/>
      <c r="C221" s="171" t="s">
        <v>313</v>
      </c>
      <c r="D221" s="171" t="s">
        <v>444</v>
      </c>
      <c r="E221" s="172" t="s">
        <v>1001</v>
      </c>
      <c r="F221" s="173" t="s">
        <v>1002</v>
      </c>
      <c r="G221" s="174" t="s">
        <v>169</v>
      </c>
      <c r="H221" s="175">
        <v>13</v>
      </c>
      <c r="I221" s="176"/>
      <c r="J221" s="177">
        <f>ROUND(I221*H221,2)</f>
        <v>0</v>
      </c>
      <c r="K221" s="173" t="s">
        <v>1</v>
      </c>
      <c r="L221" s="178"/>
      <c r="M221" s="179" t="s">
        <v>1</v>
      </c>
      <c r="N221" s="180" t="s">
        <v>43</v>
      </c>
      <c r="P221" s="140">
        <f>O221*H221</f>
        <v>0</v>
      </c>
      <c r="Q221" s="140">
        <v>4.2000000000000002E-4</v>
      </c>
      <c r="R221" s="140">
        <f>Q221*H221</f>
        <v>5.4600000000000004E-3</v>
      </c>
      <c r="S221" s="140">
        <v>0</v>
      </c>
      <c r="T221" s="141">
        <f>S221*H221</f>
        <v>0</v>
      </c>
      <c r="AR221" s="142" t="s">
        <v>897</v>
      </c>
      <c r="AT221" s="142" t="s">
        <v>444</v>
      </c>
      <c r="AU221" s="142" t="s">
        <v>88</v>
      </c>
      <c r="AY221" s="16" t="s">
        <v>147</v>
      </c>
      <c r="BE221" s="143">
        <f>IF(N221="základní",J221,0)</f>
        <v>0</v>
      </c>
      <c r="BF221" s="143">
        <f>IF(N221="snížená",J221,0)</f>
        <v>0</v>
      </c>
      <c r="BG221" s="143">
        <f>IF(N221="zákl. přenesená",J221,0)</f>
        <v>0</v>
      </c>
      <c r="BH221" s="143">
        <f>IF(N221="sníž. přenesená",J221,0)</f>
        <v>0</v>
      </c>
      <c r="BI221" s="143">
        <f>IF(N221="nulová",J221,0)</f>
        <v>0</v>
      </c>
      <c r="BJ221" s="16" t="s">
        <v>86</v>
      </c>
      <c r="BK221" s="143">
        <f>ROUND(I221*H221,2)</f>
        <v>0</v>
      </c>
      <c r="BL221" s="16" t="s">
        <v>836</v>
      </c>
      <c r="BM221" s="142" t="s">
        <v>1003</v>
      </c>
    </row>
    <row r="222" spans="2:65" s="1" customFormat="1" ht="11.25">
      <c r="B222" s="31"/>
      <c r="D222" s="144" t="s">
        <v>156</v>
      </c>
      <c r="F222" s="145" t="s">
        <v>1002</v>
      </c>
      <c r="I222" s="146"/>
      <c r="L222" s="31"/>
      <c r="M222" s="147"/>
      <c r="T222" s="55"/>
      <c r="AT222" s="16" t="s">
        <v>156</v>
      </c>
      <c r="AU222" s="16" t="s">
        <v>88</v>
      </c>
    </row>
    <row r="223" spans="2:65" s="12" customFormat="1" ht="11.25">
      <c r="B223" s="148"/>
      <c r="D223" s="144" t="s">
        <v>158</v>
      </c>
      <c r="E223" s="149" t="s">
        <v>1</v>
      </c>
      <c r="F223" s="150" t="s">
        <v>228</v>
      </c>
      <c r="H223" s="151">
        <v>13</v>
      </c>
      <c r="I223" s="152"/>
      <c r="L223" s="148"/>
      <c r="M223" s="153"/>
      <c r="T223" s="154"/>
      <c r="AT223" s="149" t="s">
        <v>158</v>
      </c>
      <c r="AU223" s="149" t="s">
        <v>88</v>
      </c>
      <c r="AV223" s="12" t="s">
        <v>88</v>
      </c>
      <c r="AW223" s="12" t="s">
        <v>34</v>
      </c>
      <c r="AX223" s="12" t="s">
        <v>78</v>
      </c>
      <c r="AY223" s="149" t="s">
        <v>147</v>
      </c>
    </row>
    <row r="224" spans="2:65" s="13" customFormat="1" ht="11.25">
      <c r="B224" s="155"/>
      <c r="D224" s="144" t="s">
        <v>158</v>
      </c>
      <c r="E224" s="156" t="s">
        <v>1</v>
      </c>
      <c r="F224" s="157" t="s">
        <v>160</v>
      </c>
      <c r="H224" s="158">
        <v>13</v>
      </c>
      <c r="I224" s="159"/>
      <c r="L224" s="155"/>
      <c r="M224" s="160"/>
      <c r="T224" s="161"/>
      <c r="AT224" s="156" t="s">
        <v>158</v>
      </c>
      <c r="AU224" s="156" t="s">
        <v>88</v>
      </c>
      <c r="AV224" s="13" t="s">
        <v>154</v>
      </c>
      <c r="AW224" s="13" t="s">
        <v>34</v>
      </c>
      <c r="AX224" s="13" t="s">
        <v>86</v>
      </c>
      <c r="AY224" s="156" t="s">
        <v>147</v>
      </c>
    </row>
    <row r="225" spans="2:65" s="1" customFormat="1" ht="16.5" customHeight="1">
      <c r="B225" s="31"/>
      <c r="C225" s="131" t="s">
        <v>318</v>
      </c>
      <c r="D225" s="131" t="s">
        <v>149</v>
      </c>
      <c r="E225" s="132" t="s">
        <v>1004</v>
      </c>
      <c r="F225" s="133" t="s">
        <v>1005</v>
      </c>
      <c r="G225" s="134" t="s">
        <v>169</v>
      </c>
      <c r="H225" s="135">
        <v>112</v>
      </c>
      <c r="I225" s="136"/>
      <c r="J225" s="137">
        <f>ROUND(I225*H225,2)</f>
        <v>0</v>
      </c>
      <c r="K225" s="133" t="s">
        <v>1</v>
      </c>
      <c r="L225" s="31"/>
      <c r="M225" s="138" t="s">
        <v>1</v>
      </c>
      <c r="N225" s="139" t="s">
        <v>43</v>
      </c>
      <c r="P225" s="140">
        <f>O225*H225</f>
        <v>0</v>
      </c>
      <c r="Q225" s="140">
        <v>0</v>
      </c>
      <c r="R225" s="140">
        <f>Q225*H225</f>
        <v>0</v>
      </c>
      <c r="S225" s="140">
        <v>0</v>
      </c>
      <c r="T225" s="141">
        <f>S225*H225</f>
        <v>0</v>
      </c>
      <c r="AR225" s="142" t="s">
        <v>836</v>
      </c>
      <c r="AT225" s="142" t="s">
        <v>149</v>
      </c>
      <c r="AU225" s="142" t="s">
        <v>88</v>
      </c>
      <c r="AY225" s="16" t="s">
        <v>147</v>
      </c>
      <c r="BE225" s="143">
        <f>IF(N225="základní",J225,0)</f>
        <v>0</v>
      </c>
      <c r="BF225" s="143">
        <f>IF(N225="snížená",J225,0)</f>
        <v>0</v>
      </c>
      <c r="BG225" s="143">
        <f>IF(N225="zákl. přenesená",J225,0)</f>
        <v>0</v>
      </c>
      <c r="BH225" s="143">
        <f>IF(N225="sníž. přenesená",J225,0)</f>
        <v>0</v>
      </c>
      <c r="BI225" s="143">
        <f>IF(N225="nulová",J225,0)</f>
        <v>0</v>
      </c>
      <c r="BJ225" s="16" t="s">
        <v>86</v>
      </c>
      <c r="BK225" s="143">
        <f>ROUND(I225*H225,2)</f>
        <v>0</v>
      </c>
      <c r="BL225" s="16" t="s">
        <v>836</v>
      </c>
      <c r="BM225" s="142" t="s">
        <v>1006</v>
      </c>
    </row>
    <row r="226" spans="2:65" s="1" customFormat="1" ht="11.25">
      <c r="B226" s="31"/>
      <c r="D226" s="144" t="s">
        <v>156</v>
      </c>
      <c r="F226" s="145" t="s">
        <v>1005</v>
      </c>
      <c r="I226" s="146"/>
      <c r="L226" s="31"/>
      <c r="M226" s="147"/>
      <c r="T226" s="55"/>
      <c r="AT226" s="16" t="s">
        <v>156</v>
      </c>
      <c r="AU226" s="16" t="s">
        <v>88</v>
      </c>
    </row>
    <row r="227" spans="2:65" s="12" customFormat="1" ht="11.25">
      <c r="B227" s="148"/>
      <c r="D227" s="144" t="s">
        <v>158</v>
      </c>
      <c r="E227" s="149" t="s">
        <v>1</v>
      </c>
      <c r="F227" s="150" t="s">
        <v>1007</v>
      </c>
      <c r="H227" s="151">
        <v>112</v>
      </c>
      <c r="I227" s="152"/>
      <c r="L227" s="148"/>
      <c r="M227" s="153"/>
      <c r="T227" s="154"/>
      <c r="AT227" s="149" t="s">
        <v>158</v>
      </c>
      <c r="AU227" s="149" t="s">
        <v>88</v>
      </c>
      <c r="AV227" s="12" t="s">
        <v>88</v>
      </c>
      <c r="AW227" s="12" t="s">
        <v>34</v>
      </c>
      <c r="AX227" s="12" t="s">
        <v>78</v>
      </c>
      <c r="AY227" s="149" t="s">
        <v>147</v>
      </c>
    </row>
    <row r="228" spans="2:65" s="13" customFormat="1" ht="11.25">
      <c r="B228" s="155"/>
      <c r="D228" s="144" t="s">
        <v>158</v>
      </c>
      <c r="E228" s="156" t="s">
        <v>1</v>
      </c>
      <c r="F228" s="157" t="s">
        <v>160</v>
      </c>
      <c r="H228" s="158">
        <v>112</v>
      </c>
      <c r="I228" s="159"/>
      <c r="L228" s="155"/>
      <c r="M228" s="160"/>
      <c r="T228" s="161"/>
      <c r="AT228" s="156" t="s">
        <v>158</v>
      </c>
      <c r="AU228" s="156" t="s">
        <v>88</v>
      </c>
      <c r="AV228" s="13" t="s">
        <v>154</v>
      </c>
      <c r="AW228" s="13" t="s">
        <v>34</v>
      </c>
      <c r="AX228" s="13" t="s">
        <v>86</v>
      </c>
      <c r="AY228" s="156" t="s">
        <v>147</v>
      </c>
    </row>
    <row r="229" spans="2:65" s="1" customFormat="1" ht="16.5" customHeight="1">
      <c r="B229" s="31"/>
      <c r="C229" s="131" t="s">
        <v>325</v>
      </c>
      <c r="D229" s="131" t="s">
        <v>149</v>
      </c>
      <c r="E229" s="132" t="s">
        <v>1008</v>
      </c>
      <c r="F229" s="133" t="s">
        <v>1009</v>
      </c>
      <c r="G229" s="134" t="s">
        <v>169</v>
      </c>
      <c r="H229" s="135">
        <v>78</v>
      </c>
      <c r="I229" s="136"/>
      <c r="J229" s="137">
        <f>ROUND(I229*H229,2)</f>
        <v>0</v>
      </c>
      <c r="K229" s="133" t="s">
        <v>1</v>
      </c>
      <c r="L229" s="31"/>
      <c r="M229" s="138" t="s">
        <v>1</v>
      </c>
      <c r="N229" s="139" t="s">
        <v>43</v>
      </c>
      <c r="P229" s="140">
        <f>O229*H229</f>
        <v>0</v>
      </c>
      <c r="Q229" s="140">
        <v>0</v>
      </c>
      <c r="R229" s="140">
        <f>Q229*H229</f>
        <v>0</v>
      </c>
      <c r="S229" s="140">
        <v>0</v>
      </c>
      <c r="T229" s="141">
        <f>S229*H229</f>
        <v>0</v>
      </c>
      <c r="AR229" s="142" t="s">
        <v>836</v>
      </c>
      <c r="AT229" s="142" t="s">
        <v>149</v>
      </c>
      <c r="AU229" s="142" t="s">
        <v>88</v>
      </c>
      <c r="AY229" s="16" t="s">
        <v>147</v>
      </c>
      <c r="BE229" s="143">
        <f>IF(N229="základní",J229,0)</f>
        <v>0</v>
      </c>
      <c r="BF229" s="143">
        <f>IF(N229="snížená",J229,0)</f>
        <v>0</v>
      </c>
      <c r="BG229" s="143">
        <f>IF(N229="zákl. přenesená",J229,0)</f>
        <v>0</v>
      </c>
      <c r="BH229" s="143">
        <f>IF(N229="sníž. přenesená",J229,0)</f>
        <v>0</v>
      </c>
      <c r="BI229" s="143">
        <f>IF(N229="nulová",J229,0)</f>
        <v>0</v>
      </c>
      <c r="BJ229" s="16" t="s">
        <v>86</v>
      </c>
      <c r="BK229" s="143">
        <f>ROUND(I229*H229,2)</f>
        <v>0</v>
      </c>
      <c r="BL229" s="16" t="s">
        <v>836</v>
      </c>
      <c r="BM229" s="142" t="s">
        <v>1010</v>
      </c>
    </row>
    <row r="230" spans="2:65" s="1" customFormat="1" ht="11.25">
      <c r="B230" s="31"/>
      <c r="D230" s="144" t="s">
        <v>156</v>
      </c>
      <c r="F230" s="145" t="s">
        <v>1009</v>
      </c>
      <c r="I230" s="146"/>
      <c r="L230" s="31"/>
      <c r="M230" s="147"/>
      <c r="T230" s="55"/>
      <c r="AT230" s="16" t="s">
        <v>156</v>
      </c>
      <c r="AU230" s="16" t="s">
        <v>88</v>
      </c>
    </row>
    <row r="231" spans="2:65" s="12" customFormat="1" ht="11.25">
      <c r="B231" s="148"/>
      <c r="D231" s="144" t="s">
        <v>158</v>
      </c>
      <c r="E231" s="149" t="s">
        <v>1</v>
      </c>
      <c r="F231" s="150" t="s">
        <v>914</v>
      </c>
      <c r="H231" s="151">
        <v>78</v>
      </c>
      <c r="I231" s="152"/>
      <c r="L231" s="148"/>
      <c r="M231" s="153"/>
      <c r="T231" s="154"/>
      <c r="AT231" s="149" t="s">
        <v>158</v>
      </c>
      <c r="AU231" s="149" t="s">
        <v>88</v>
      </c>
      <c r="AV231" s="12" t="s">
        <v>88</v>
      </c>
      <c r="AW231" s="12" t="s">
        <v>34</v>
      </c>
      <c r="AX231" s="12" t="s">
        <v>78</v>
      </c>
      <c r="AY231" s="149" t="s">
        <v>147</v>
      </c>
    </row>
    <row r="232" spans="2:65" s="13" customFormat="1" ht="11.25">
      <c r="B232" s="155"/>
      <c r="D232" s="144" t="s">
        <v>158</v>
      </c>
      <c r="E232" s="156" t="s">
        <v>1</v>
      </c>
      <c r="F232" s="157" t="s">
        <v>160</v>
      </c>
      <c r="H232" s="158">
        <v>78</v>
      </c>
      <c r="I232" s="159"/>
      <c r="L232" s="155"/>
      <c r="M232" s="160"/>
      <c r="T232" s="161"/>
      <c r="AT232" s="156" t="s">
        <v>158</v>
      </c>
      <c r="AU232" s="156" t="s">
        <v>88</v>
      </c>
      <c r="AV232" s="13" t="s">
        <v>154</v>
      </c>
      <c r="AW232" s="13" t="s">
        <v>34</v>
      </c>
      <c r="AX232" s="13" t="s">
        <v>86</v>
      </c>
      <c r="AY232" s="156" t="s">
        <v>147</v>
      </c>
    </row>
    <row r="233" spans="2:65" s="1" customFormat="1" ht="21.75" customHeight="1">
      <c r="B233" s="31"/>
      <c r="C233" s="131" t="s">
        <v>332</v>
      </c>
      <c r="D233" s="131" t="s">
        <v>149</v>
      </c>
      <c r="E233" s="132" t="s">
        <v>1011</v>
      </c>
      <c r="F233" s="133" t="s">
        <v>1012</v>
      </c>
      <c r="G233" s="134" t="s">
        <v>169</v>
      </c>
      <c r="H233" s="135">
        <v>13</v>
      </c>
      <c r="I233" s="136"/>
      <c r="J233" s="137">
        <f>ROUND(I233*H233,2)</f>
        <v>0</v>
      </c>
      <c r="K233" s="133" t="s">
        <v>1</v>
      </c>
      <c r="L233" s="31"/>
      <c r="M233" s="138" t="s">
        <v>1</v>
      </c>
      <c r="N233" s="139" t="s">
        <v>43</v>
      </c>
      <c r="P233" s="140">
        <f>O233*H233</f>
        <v>0</v>
      </c>
      <c r="Q233" s="140">
        <v>0</v>
      </c>
      <c r="R233" s="140">
        <f>Q233*H233</f>
        <v>0</v>
      </c>
      <c r="S233" s="140">
        <v>0</v>
      </c>
      <c r="T233" s="141">
        <f>S233*H233</f>
        <v>0</v>
      </c>
      <c r="AR233" s="142" t="s">
        <v>836</v>
      </c>
      <c r="AT233" s="142" t="s">
        <v>149</v>
      </c>
      <c r="AU233" s="142" t="s">
        <v>88</v>
      </c>
      <c r="AY233" s="16" t="s">
        <v>147</v>
      </c>
      <c r="BE233" s="143">
        <f>IF(N233="základní",J233,0)</f>
        <v>0</v>
      </c>
      <c r="BF233" s="143">
        <f>IF(N233="snížená",J233,0)</f>
        <v>0</v>
      </c>
      <c r="BG233" s="143">
        <f>IF(N233="zákl. přenesená",J233,0)</f>
        <v>0</v>
      </c>
      <c r="BH233" s="143">
        <f>IF(N233="sníž. přenesená",J233,0)</f>
        <v>0</v>
      </c>
      <c r="BI233" s="143">
        <f>IF(N233="nulová",J233,0)</f>
        <v>0</v>
      </c>
      <c r="BJ233" s="16" t="s">
        <v>86</v>
      </c>
      <c r="BK233" s="143">
        <f>ROUND(I233*H233,2)</f>
        <v>0</v>
      </c>
      <c r="BL233" s="16" t="s">
        <v>836</v>
      </c>
      <c r="BM233" s="142" t="s">
        <v>1013</v>
      </c>
    </row>
    <row r="234" spans="2:65" s="1" customFormat="1" ht="11.25">
      <c r="B234" s="31"/>
      <c r="D234" s="144" t="s">
        <v>156</v>
      </c>
      <c r="F234" s="145" t="s">
        <v>1012</v>
      </c>
      <c r="I234" s="146"/>
      <c r="L234" s="31"/>
      <c r="M234" s="147"/>
      <c r="T234" s="55"/>
      <c r="AT234" s="16" t="s">
        <v>156</v>
      </c>
      <c r="AU234" s="16" t="s">
        <v>88</v>
      </c>
    </row>
    <row r="235" spans="2:65" s="12" customFormat="1" ht="11.25">
      <c r="B235" s="148"/>
      <c r="D235" s="144" t="s">
        <v>158</v>
      </c>
      <c r="E235" s="149" t="s">
        <v>1</v>
      </c>
      <c r="F235" s="150" t="s">
        <v>228</v>
      </c>
      <c r="H235" s="151">
        <v>13</v>
      </c>
      <c r="I235" s="152"/>
      <c r="L235" s="148"/>
      <c r="M235" s="153"/>
      <c r="T235" s="154"/>
      <c r="AT235" s="149" t="s">
        <v>158</v>
      </c>
      <c r="AU235" s="149" t="s">
        <v>88</v>
      </c>
      <c r="AV235" s="12" t="s">
        <v>88</v>
      </c>
      <c r="AW235" s="12" t="s">
        <v>34</v>
      </c>
      <c r="AX235" s="12" t="s">
        <v>78</v>
      </c>
      <c r="AY235" s="149" t="s">
        <v>147</v>
      </c>
    </row>
    <row r="236" spans="2:65" s="13" customFormat="1" ht="11.25">
      <c r="B236" s="155"/>
      <c r="D236" s="144" t="s">
        <v>158</v>
      </c>
      <c r="E236" s="156" t="s">
        <v>1</v>
      </c>
      <c r="F236" s="157" t="s">
        <v>160</v>
      </c>
      <c r="H236" s="158">
        <v>13</v>
      </c>
      <c r="I236" s="159"/>
      <c r="L236" s="155"/>
      <c r="M236" s="160"/>
      <c r="T236" s="161"/>
      <c r="AT236" s="156" t="s">
        <v>158</v>
      </c>
      <c r="AU236" s="156" t="s">
        <v>88</v>
      </c>
      <c r="AV236" s="13" t="s">
        <v>154</v>
      </c>
      <c r="AW236" s="13" t="s">
        <v>34</v>
      </c>
      <c r="AX236" s="13" t="s">
        <v>86</v>
      </c>
      <c r="AY236" s="156" t="s">
        <v>147</v>
      </c>
    </row>
    <row r="237" spans="2:65" s="1" customFormat="1" ht="16.5" customHeight="1">
      <c r="B237" s="31"/>
      <c r="C237" s="171" t="s">
        <v>339</v>
      </c>
      <c r="D237" s="171" t="s">
        <v>444</v>
      </c>
      <c r="E237" s="172" t="s">
        <v>1014</v>
      </c>
      <c r="F237" s="173" t="s">
        <v>1015</v>
      </c>
      <c r="G237" s="174" t="s">
        <v>169</v>
      </c>
      <c r="H237" s="175">
        <v>13</v>
      </c>
      <c r="I237" s="176"/>
      <c r="J237" s="177">
        <f>ROUND(I237*H237,2)</f>
        <v>0</v>
      </c>
      <c r="K237" s="173" t="s">
        <v>1</v>
      </c>
      <c r="L237" s="178"/>
      <c r="M237" s="179" t="s">
        <v>1</v>
      </c>
      <c r="N237" s="180" t="s">
        <v>43</v>
      </c>
      <c r="P237" s="140">
        <f>O237*H237</f>
        <v>0</v>
      </c>
      <c r="Q237" s="140">
        <v>4.6899999999999997E-3</v>
      </c>
      <c r="R237" s="140">
        <f>Q237*H237</f>
        <v>6.0969999999999996E-2</v>
      </c>
      <c r="S237" s="140">
        <v>0</v>
      </c>
      <c r="T237" s="141">
        <f>S237*H237</f>
        <v>0</v>
      </c>
      <c r="AR237" s="142" t="s">
        <v>897</v>
      </c>
      <c r="AT237" s="142" t="s">
        <v>444</v>
      </c>
      <c r="AU237" s="142" t="s">
        <v>88</v>
      </c>
      <c r="AY237" s="16" t="s">
        <v>147</v>
      </c>
      <c r="BE237" s="143">
        <f>IF(N237="základní",J237,0)</f>
        <v>0</v>
      </c>
      <c r="BF237" s="143">
        <f>IF(N237="snížená",J237,0)</f>
        <v>0</v>
      </c>
      <c r="BG237" s="143">
        <f>IF(N237="zákl. přenesená",J237,0)</f>
        <v>0</v>
      </c>
      <c r="BH237" s="143">
        <f>IF(N237="sníž. přenesená",J237,0)</f>
        <v>0</v>
      </c>
      <c r="BI237" s="143">
        <f>IF(N237="nulová",J237,0)</f>
        <v>0</v>
      </c>
      <c r="BJ237" s="16" t="s">
        <v>86</v>
      </c>
      <c r="BK237" s="143">
        <f>ROUND(I237*H237,2)</f>
        <v>0</v>
      </c>
      <c r="BL237" s="16" t="s">
        <v>836</v>
      </c>
      <c r="BM237" s="142" t="s">
        <v>1016</v>
      </c>
    </row>
    <row r="238" spans="2:65" s="1" customFormat="1" ht="11.25">
      <c r="B238" s="31"/>
      <c r="D238" s="144" t="s">
        <v>156</v>
      </c>
      <c r="F238" s="145" t="s">
        <v>1015</v>
      </c>
      <c r="I238" s="146"/>
      <c r="L238" s="31"/>
      <c r="M238" s="147"/>
      <c r="T238" s="55"/>
      <c r="AT238" s="16" t="s">
        <v>156</v>
      </c>
      <c r="AU238" s="16" t="s">
        <v>88</v>
      </c>
    </row>
    <row r="239" spans="2:65" s="12" customFormat="1" ht="11.25">
      <c r="B239" s="148"/>
      <c r="D239" s="144" t="s">
        <v>158</v>
      </c>
      <c r="E239" s="149" t="s">
        <v>1</v>
      </c>
      <c r="F239" s="150" t="s">
        <v>228</v>
      </c>
      <c r="H239" s="151">
        <v>13</v>
      </c>
      <c r="I239" s="152"/>
      <c r="L239" s="148"/>
      <c r="M239" s="153"/>
      <c r="T239" s="154"/>
      <c r="AT239" s="149" t="s">
        <v>158</v>
      </c>
      <c r="AU239" s="149" t="s">
        <v>88</v>
      </c>
      <c r="AV239" s="12" t="s">
        <v>88</v>
      </c>
      <c r="AW239" s="12" t="s">
        <v>34</v>
      </c>
      <c r="AX239" s="12" t="s">
        <v>78</v>
      </c>
      <c r="AY239" s="149" t="s">
        <v>147</v>
      </c>
    </row>
    <row r="240" spans="2:65" s="13" customFormat="1" ht="11.25">
      <c r="B240" s="155"/>
      <c r="D240" s="144" t="s">
        <v>158</v>
      </c>
      <c r="E240" s="156" t="s">
        <v>1</v>
      </c>
      <c r="F240" s="157" t="s">
        <v>160</v>
      </c>
      <c r="H240" s="158">
        <v>13</v>
      </c>
      <c r="I240" s="159"/>
      <c r="L240" s="155"/>
      <c r="M240" s="160"/>
      <c r="T240" s="161"/>
      <c r="AT240" s="156" t="s">
        <v>158</v>
      </c>
      <c r="AU240" s="156" t="s">
        <v>88</v>
      </c>
      <c r="AV240" s="13" t="s">
        <v>154</v>
      </c>
      <c r="AW240" s="13" t="s">
        <v>34</v>
      </c>
      <c r="AX240" s="13" t="s">
        <v>86</v>
      </c>
      <c r="AY240" s="156" t="s">
        <v>147</v>
      </c>
    </row>
    <row r="241" spans="2:65" s="1" customFormat="1" ht="16.5" customHeight="1">
      <c r="B241" s="31"/>
      <c r="C241" s="131" t="s">
        <v>346</v>
      </c>
      <c r="D241" s="131" t="s">
        <v>149</v>
      </c>
      <c r="E241" s="132" t="s">
        <v>1017</v>
      </c>
      <c r="F241" s="133" t="s">
        <v>1018</v>
      </c>
      <c r="G241" s="134" t="s">
        <v>367</v>
      </c>
      <c r="H241" s="135">
        <v>1</v>
      </c>
      <c r="I241" s="136"/>
      <c r="J241" s="137">
        <f>ROUND(I241*H241,2)</f>
        <v>0</v>
      </c>
      <c r="K241" s="133" t="s">
        <v>1</v>
      </c>
      <c r="L241" s="31"/>
      <c r="M241" s="138" t="s">
        <v>1</v>
      </c>
      <c r="N241" s="139" t="s">
        <v>43</v>
      </c>
      <c r="P241" s="140">
        <f>O241*H241</f>
        <v>0</v>
      </c>
      <c r="Q241" s="140">
        <v>0</v>
      </c>
      <c r="R241" s="140">
        <f>Q241*H241</f>
        <v>0</v>
      </c>
      <c r="S241" s="140">
        <v>0</v>
      </c>
      <c r="T241" s="141">
        <f>S241*H241</f>
        <v>0</v>
      </c>
      <c r="AR241" s="142" t="s">
        <v>836</v>
      </c>
      <c r="AT241" s="142" t="s">
        <v>149</v>
      </c>
      <c r="AU241" s="142" t="s">
        <v>88</v>
      </c>
      <c r="AY241" s="16" t="s">
        <v>147</v>
      </c>
      <c r="BE241" s="143">
        <f>IF(N241="základní",J241,0)</f>
        <v>0</v>
      </c>
      <c r="BF241" s="143">
        <f>IF(N241="snížená",J241,0)</f>
        <v>0</v>
      </c>
      <c r="BG241" s="143">
        <f>IF(N241="zákl. přenesená",J241,0)</f>
        <v>0</v>
      </c>
      <c r="BH241" s="143">
        <f>IF(N241="sníž. přenesená",J241,0)</f>
        <v>0</v>
      </c>
      <c r="BI241" s="143">
        <f>IF(N241="nulová",J241,0)</f>
        <v>0</v>
      </c>
      <c r="BJ241" s="16" t="s">
        <v>86</v>
      </c>
      <c r="BK241" s="143">
        <f>ROUND(I241*H241,2)</f>
        <v>0</v>
      </c>
      <c r="BL241" s="16" t="s">
        <v>836</v>
      </c>
      <c r="BM241" s="142" t="s">
        <v>1019</v>
      </c>
    </row>
    <row r="242" spans="2:65" s="1" customFormat="1" ht="11.25">
      <c r="B242" s="31"/>
      <c r="D242" s="144" t="s">
        <v>156</v>
      </c>
      <c r="F242" s="145" t="s">
        <v>1018</v>
      </c>
      <c r="I242" s="146"/>
      <c r="L242" s="31"/>
      <c r="M242" s="147"/>
      <c r="T242" s="55"/>
      <c r="AT242" s="16" t="s">
        <v>156</v>
      </c>
      <c r="AU242" s="16" t="s">
        <v>88</v>
      </c>
    </row>
    <row r="243" spans="2:65" s="12" customFormat="1" ht="11.25">
      <c r="B243" s="148"/>
      <c r="D243" s="144" t="s">
        <v>158</v>
      </c>
      <c r="E243" s="149" t="s">
        <v>1</v>
      </c>
      <c r="F243" s="150" t="s">
        <v>86</v>
      </c>
      <c r="H243" s="151">
        <v>1</v>
      </c>
      <c r="I243" s="152"/>
      <c r="L243" s="148"/>
      <c r="M243" s="153"/>
      <c r="T243" s="154"/>
      <c r="AT243" s="149" t="s">
        <v>158</v>
      </c>
      <c r="AU243" s="149" t="s">
        <v>88</v>
      </c>
      <c r="AV243" s="12" t="s">
        <v>88</v>
      </c>
      <c r="AW243" s="12" t="s">
        <v>34</v>
      </c>
      <c r="AX243" s="12" t="s">
        <v>78</v>
      </c>
      <c r="AY243" s="149" t="s">
        <v>147</v>
      </c>
    </row>
    <row r="244" spans="2:65" s="13" customFormat="1" ht="11.25">
      <c r="B244" s="155"/>
      <c r="D244" s="144" t="s">
        <v>158</v>
      </c>
      <c r="E244" s="156" t="s">
        <v>1</v>
      </c>
      <c r="F244" s="157" t="s">
        <v>160</v>
      </c>
      <c r="H244" s="158">
        <v>1</v>
      </c>
      <c r="I244" s="159"/>
      <c r="L244" s="155"/>
      <c r="M244" s="160"/>
      <c r="T244" s="161"/>
      <c r="AT244" s="156" t="s">
        <v>158</v>
      </c>
      <c r="AU244" s="156" t="s">
        <v>88</v>
      </c>
      <c r="AV244" s="13" t="s">
        <v>154</v>
      </c>
      <c r="AW244" s="13" t="s">
        <v>34</v>
      </c>
      <c r="AX244" s="13" t="s">
        <v>86</v>
      </c>
      <c r="AY244" s="156" t="s">
        <v>147</v>
      </c>
    </row>
    <row r="245" spans="2:65" s="1" customFormat="1" ht="16.5" customHeight="1">
      <c r="B245" s="31"/>
      <c r="C245" s="131" t="s">
        <v>352</v>
      </c>
      <c r="D245" s="131" t="s">
        <v>149</v>
      </c>
      <c r="E245" s="132" t="s">
        <v>1020</v>
      </c>
      <c r="F245" s="133" t="s">
        <v>1021</v>
      </c>
      <c r="G245" s="134" t="s">
        <v>367</v>
      </c>
      <c r="H245" s="135">
        <v>1</v>
      </c>
      <c r="I245" s="136"/>
      <c r="J245" s="137">
        <f>ROUND(I245*H245,2)</f>
        <v>0</v>
      </c>
      <c r="K245" s="133" t="s">
        <v>1</v>
      </c>
      <c r="L245" s="31"/>
      <c r="M245" s="138" t="s">
        <v>1</v>
      </c>
      <c r="N245" s="139" t="s">
        <v>43</v>
      </c>
      <c r="P245" s="140">
        <f>O245*H245</f>
        <v>0</v>
      </c>
      <c r="Q245" s="140">
        <v>0</v>
      </c>
      <c r="R245" s="140">
        <f>Q245*H245</f>
        <v>0</v>
      </c>
      <c r="S245" s="140">
        <v>0</v>
      </c>
      <c r="T245" s="141">
        <f>S245*H245</f>
        <v>0</v>
      </c>
      <c r="AR245" s="142" t="s">
        <v>836</v>
      </c>
      <c r="AT245" s="142" t="s">
        <v>149</v>
      </c>
      <c r="AU245" s="142" t="s">
        <v>88</v>
      </c>
      <c r="AY245" s="16" t="s">
        <v>147</v>
      </c>
      <c r="BE245" s="143">
        <f>IF(N245="základní",J245,0)</f>
        <v>0</v>
      </c>
      <c r="BF245" s="143">
        <f>IF(N245="snížená",J245,0)</f>
        <v>0</v>
      </c>
      <c r="BG245" s="143">
        <f>IF(N245="zákl. přenesená",J245,0)</f>
        <v>0</v>
      </c>
      <c r="BH245" s="143">
        <f>IF(N245="sníž. přenesená",J245,0)</f>
        <v>0</v>
      </c>
      <c r="BI245" s="143">
        <f>IF(N245="nulová",J245,0)</f>
        <v>0</v>
      </c>
      <c r="BJ245" s="16" t="s">
        <v>86</v>
      </c>
      <c r="BK245" s="143">
        <f>ROUND(I245*H245,2)</f>
        <v>0</v>
      </c>
      <c r="BL245" s="16" t="s">
        <v>836</v>
      </c>
      <c r="BM245" s="142" t="s">
        <v>1022</v>
      </c>
    </row>
    <row r="246" spans="2:65" s="1" customFormat="1" ht="11.25">
      <c r="B246" s="31"/>
      <c r="D246" s="144" t="s">
        <v>156</v>
      </c>
      <c r="F246" s="145" t="s">
        <v>1021</v>
      </c>
      <c r="I246" s="146"/>
      <c r="L246" s="31"/>
      <c r="M246" s="147"/>
      <c r="T246" s="55"/>
      <c r="AT246" s="16" t="s">
        <v>156</v>
      </c>
      <c r="AU246" s="16" t="s">
        <v>88</v>
      </c>
    </row>
    <row r="247" spans="2:65" s="12" customFormat="1" ht="11.25">
      <c r="B247" s="148"/>
      <c r="D247" s="144" t="s">
        <v>158</v>
      </c>
      <c r="E247" s="149" t="s">
        <v>1</v>
      </c>
      <c r="F247" s="150" t="s">
        <v>86</v>
      </c>
      <c r="H247" s="151">
        <v>1</v>
      </c>
      <c r="I247" s="152"/>
      <c r="L247" s="148"/>
      <c r="M247" s="153"/>
      <c r="T247" s="154"/>
      <c r="AT247" s="149" t="s">
        <v>158</v>
      </c>
      <c r="AU247" s="149" t="s">
        <v>88</v>
      </c>
      <c r="AV247" s="12" t="s">
        <v>88</v>
      </c>
      <c r="AW247" s="12" t="s">
        <v>34</v>
      </c>
      <c r="AX247" s="12" t="s">
        <v>78</v>
      </c>
      <c r="AY247" s="149" t="s">
        <v>147</v>
      </c>
    </row>
    <row r="248" spans="2:65" s="13" customFormat="1" ht="11.25">
      <c r="B248" s="155"/>
      <c r="D248" s="144" t="s">
        <v>158</v>
      </c>
      <c r="E248" s="156" t="s">
        <v>1</v>
      </c>
      <c r="F248" s="157" t="s">
        <v>160</v>
      </c>
      <c r="H248" s="158">
        <v>1</v>
      </c>
      <c r="I248" s="159"/>
      <c r="L248" s="155"/>
      <c r="M248" s="160"/>
      <c r="T248" s="161"/>
      <c r="AT248" s="156" t="s">
        <v>158</v>
      </c>
      <c r="AU248" s="156" t="s">
        <v>88</v>
      </c>
      <c r="AV248" s="13" t="s">
        <v>154</v>
      </c>
      <c r="AW248" s="13" t="s">
        <v>34</v>
      </c>
      <c r="AX248" s="13" t="s">
        <v>86</v>
      </c>
      <c r="AY248" s="156" t="s">
        <v>147</v>
      </c>
    </row>
    <row r="249" spans="2:65" s="1" customFormat="1" ht="16.5" customHeight="1">
      <c r="B249" s="31"/>
      <c r="C249" s="131" t="s">
        <v>358</v>
      </c>
      <c r="D249" s="131" t="s">
        <v>149</v>
      </c>
      <c r="E249" s="132" t="s">
        <v>1023</v>
      </c>
      <c r="F249" s="133" t="s">
        <v>1024</v>
      </c>
      <c r="G249" s="134" t="s">
        <v>367</v>
      </c>
      <c r="H249" s="135">
        <v>1</v>
      </c>
      <c r="I249" s="136"/>
      <c r="J249" s="137">
        <f>ROUND(I249*H249,2)</f>
        <v>0</v>
      </c>
      <c r="K249" s="133" t="s">
        <v>1</v>
      </c>
      <c r="L249" s="31"/>
      <c r="M249" s="138" t="s">
        <v>1</v>
      </c>
      <c r="N249" s="139" t="s">
        <v>43</v>
      </c>
      <c r="P249" s="140">
        <f>O249*H249</f>
        <v>0</v>
      </c>
      <c r="Q249" s="140">
        <v>0</v>
      </c>
      <c r="R249" s="140">
        <f>Q249*H249</f>
        <v>0</v>
      </c>
      <c r="S249" s="140">
        <v>0</v>
      </c>
      <c r="T249" s="141">
        <f>S249*H249</f>
        <v>0</v>
      </c>
      <c r="AR249" s="142" t="s">
        <v>836</v>
      </c>
      <c r="AT249" s="142" t="s">
        <v>149</v>
      </c>
      <c r="AU249" s="142" t="s">
        <v>88</v>
      </c>
      <c r="AY249" s="16" t="s">
        <v>147</v>
      </c>
      <c r="BE249" s="143">
        <f>IF(N249="základní",J249,0)</f>
        <v>0</v>
      </c>
      <c r="BF249" s="143">
        <f>IF(N249="snížená",J249,0)</f>
        <v>0</v>
      </c>
      <c r="BG249" s="143">
        <f>IF(N249="zákl. přenesená",J249,0)</f>
        <v>0</v>
      </c>
      <c r="BH249" s="143">
        <f>IF(N249="sníž. přenesená",J249,0)</f>
        <v>0</v>
      </c>
      <c r="BI249" s="143">
        <f>IF(N249="nulová",J249,0)</f>
        <v>0</v>
      </c>
      <c r="BJ249" s="16" t="s">
        <v>86</v>
      </c>
      <c r="BK249" s="143">
        <f>ROUND(I249*H249,2)</f>
        <v>0</v>
      </c>
      <c r="BL249" s="16" t="s">
        <v>836</v>
      </c>
      <c r="BM249" s="142" t="s">
        <v>1025</v>
      </c>
    </row>
    <row r="250" spans="2:65" s="1" customFormat="1" ht="11.25">
      <c r="B250" s="31"/>
      <c r="D250" s="144" t="s">
        <v>156</v>
      </c>
      <c r="F250" s="145" t="s">
        <v>1021</v>
      </c>
      <c r="I250" s="146"/>
      <c r="L250" s="31"/>
      <c r="M250" s="147"/>
      <c r="T250" s="55"/>
      <c r="AT250" s="16" t="s">
        <v>156</v>
      </c>
      <c r="AU250" s="16" t="s">
        <v>88</v>
      </c>
    </row>
    <row r="251" spans="2:65" s="12" customFormat="1" ht="11.25">
      <c r="B251" s="148"/>
      <c r="D251" s="144" t="s">
        <v>158</v>
      </c>
      <c r="E251" s="149" t="s">
        <v>1</v>
      </c>
      <c r="F251" s="150" t="s">
        <v>86</v>
      </c>
      <c r="H251" s="151">
        <v>1</v>
      </c>
      <c r="I251" s="152"/>
      <c r="L251" s="148"/>
      <c r="M251" s="153"/>
      <c r="T251" s="154"/>
      <c r="AT251" s="149" t="s">
        <v>158</v>
      </c>
      <c r="AU251" s="149" t="s">
        <v>88</v>
      </c>
      <c r="AV251" s="12" t="s">
        <v>88</v>
      </c>
      <c r="AW251" s="12" t="s">
        <v>34</v>
      </c>
      <c r="AX251" s="12" t="s">
        <v>78</v>
      </c>
      <c r="AY251" s="149" t="s">
        <v>147</v>
      </c>
    </row>
    <row r="252" spans="2:65" s="13" customFormat="1" ht="11.25">
      <c r="B252" s="155"/>
      <c r="D252" s="144" t="s">
        <v>158</v>
      </c>
      <c r="E252" s="156" t="s">
        <v>1</v>
      </c>
      <c r="F252" s="157" t="s">
        <v>160</v>
      </c>
      <c r="H252" s="158">
        <v>1</v>
      </c>
      <c r="I252" s="159"/>
      <c r="L252" s="155"/>
      <c r="M252" s="160"/>
      <c r="T252" s="161"/>
      <c r="AT252" s="156" t="s">
        <v>158</v>
      </c>
      <c r="AU252" s="156" t="s">
        <v>88</v>
      </c>
      <c r="AV252" s="13" t="s">
        <v>154</v>
      </c>
      <c r="AW252" s="13" t="s">
        <v>34</v>
      </c>
      <c r="AX252" s="13" t="s">
        <v>86</v>
      </c>
      <c r="AY252" s="156" t="s">
        <v>147</v>
      </c>
    </row>
    <row r="253" spans="2:65" s="1" customFormat="1" ht="16.5" customHeight="1">
      <c r="B253" s="31"/>
      <c r="C253" s="131" t="s">
        <v>364</v>
      </c>
      <c r="D253" s="131" t="s">
        <v>149</v>
      </c>
      <c r="E253" s="132" t="s">
        <v>1026</v>
      </c>
      <c r="F253" s="133" t="s">
        <v>1027</v>
      </c>
      <c r="G253" s="134" t="s">
        <v>367</v>
      </c>
      <c r="H253" s="135">
        <v>1</v>
      </c>
      <c r="I253" s="136"/>
      <c r="J253" s="137">
        <f>ROUND(I253*H253,2)</f>
        <v>0</v>
      </c>
      <c r="K253" s="133" t="s">
        <v>1</v>
      </c>
      <c r="L253" s="31"/>
      <c r="M253" s="138" t="s">
        <v>1</v>
      </c>
      <c r="N253" s="139" t="s">
        <v>43</v>
      </c>
      <c r="P253" s="140">
        <f>O253*H253</f>
        <v>0</v>
      </c>
      <c r="Q253" s="140">
        <v>0</v>
      </c>
      <c r="R253" s="140">
        <f>Q253*H253</f>
        <v>0</v>
      </c>
      <c r="S253" s="140">
        <v>0</v>
      </c>
      <c r="T253" s="141">
        <f>S253*H253</f>
        <v>0</v>
      </c>
      <c r="AR253" s="142" t="s">
        <v>836</v>
      </c>
      <c r="AT253" s="142" t="s">
        <v>149</v>
      </c>
      <c r="AU253" s="142" t="s">
        <v>88</v>
      </c>
      <c r="AY253" s="16" t="s">
        <v>147</v>
      </c>
      <c r="BE253" s="143">
        <f>IF(N253="základní",J253,0)</f>
        <v>0</v>
      </c>
      <c r="BF253" s="143">
        <f>IF(N253="snížená",J253,0)</f>
        <v>0</v>
      </c>
      <c r="BG253" s="143">
        <f>IF(N253="zákl. přenesená",J253,0)</f>
        <v>0</v>
      </c>
      <c r="BH253" s="143">
        <f>IF(N253="sníž. přenesená",J253,0)</f>
        <v>0</v>
      </c>
      <c r="BI253" s="143">
        <f>IF(N253="nulová",J253,0)</f>
        <v>0</v>
      </c>
      <c r="BJ253" s="16" t="s">
        <v>86</v>
      </c>
      <c r="BK253" s="143">
        <f>ROUND(I253*H253,2)</f>
        <v>0</v>
      </c>
      <c r="BL253" s="16" t="s">
        <v>836</v>
      </c>
      <c r="BM253" s="142" t="s">
        <v>1028</v>
      </c>
    </row>
    <row r="254" spans="2:65" s="1" customFormat="1" ht="11.25">
      <c r="B254" s="31"/>
      <c r="D254" s="144" t="s">
        <v>156</v>
      </c>
      <c r="F254" s="145" t="s">
        <v>1027</v>
      </c>
      <c r="I254" s="146"/>
      <c r="L254" s="31"/>
      <c r="M254" s="147"/>
      <c r="T254" s="55"/>
      <c r="AT254" s="16" t="s">
        <v>156</v>
      </c>
      <c r="AU254" s="16" t="s">
        <v>88</v>
      </c>
    </row>
    <row r="255" spans="2:65" s="12" customFormat="1" ht="11.25">
      <c r="B255" s="148"/>
      <c r="D255" s="144" t="s">
        <v>158</v>
      </c>
      <c r="E255" s="149" t="s">
        <v>1</v>
      </c>
      <c r="F255" s="150" t="s">
        <v>86</v>
      </c>
      <c r="H255" s="151">
        <v>1</v>
      </c>
      <c r="I255" s="152"/>
      <c r="L255" s="148"/>
      <c r="M255" s="153"/>
      <c r="T255" s="154"/>
      <c r="AT255" s="149" t="s">
        <v>158</v>
      </c>
      <c r="AU255" s="149" t="s">
        <v>88</v>
      </c>
      <c r="AV255" s="12" t="s">
        <v>88</v>
      </c>
      <c r="AW255" s="12" t="s">
        <v>34</v>
      </c>
      <c r="AX255" s="12" t="s">
        <v>78</v>
      </c>
      <c r="AY255" s="149" t="s">
        <v>147</v>
      </c>
    </row>
    <row r="256" spans="2:65" s="13" customFormat="1" ht="11.25">
      <c r="B256" s="155"/>
      <c r="D256" s="144" t="s">
        <v>158</v>
      </c>
      <c r="E256" s="156" t="s">
        <v>1</v>
      </c>
      <c r="F256" s="157" t="s">
        <v>160</v>
      </c>
      <c r="H256" s="158">
        <v>1</v>
      </c>
      <c r="I256" s="159"/>
      <c r="L256" s="155"/>
      <c r="M256" s="160"/>
      <c r="T256" s="161"/>
      <c r="AT256" s="156" t="s">
        <v>158</v>
      </c>
      <c r="AU256" s="156" t="s">
        <v>88</v>
      </c>
      <c r="AV256" s="13" t="s">
        <v>154</v>
      </c>
      <c r="AW256" s="13" t="s">
        <v>34</v>
      </c>
      <c r="AX256" s="13" t="s">
        <v>86</v>
      </c>
      <c r="AY256" s="156" t="s">
        <v>147</v>
      </c>
    </row>
    <row r="257" spans="2:65" s="1" customFormat="1" ht="16.5" customHeight="1">
      <c r="B257" s="31"/>
      <c r="C257" s="131" t="s">
        <v>370</v>
      </c>
      <c r="D257" s="131" t="s">
        <v>149</v>
      </c>
      <c r="E257" s="132" t="s">
        <v>1029</v>
      </c>
      <c r="F257" s="133" t="s">
        <v>1030</v>
      </c>
      <c r="G257" s="134" t="s">
        <v>169</v>
      </c>
      <c r="H257" s="135">
        <v>6</v>
      </c>
      <c r="I257" s="136"/>
      <c r="J257" s="137">
        <f>ROUND(I257*H257,2)</f>
        <v>0</v>
      </c>
      <c r="K257" s="133" t="s">
        <v>1</v>
      </c>
      <c r="L257" s="31"/>
      <c r="M257" s="138" t="s">
        <v>1</v>
      </c>
      <c r="N257" s="139" t="s">
        <v>43</v>
      </c>
      <c r="P257" s="140">
        <f>O257*H257</f>
        <v>0</v>
      </c>
      <c r="Q257" s="140">
        <v>0</v>
      </c>
      <c r="R257" s="140">
        <f>Q257*H257</f>
        <v>0</v>
      </c>
      <c r="S257" s="140">
        <v>0</v>
      </c>
      <c r="T257" s="141">
        <f>S257*H257</f>
        <v>0</v>
      </c>
      <c r="AR257" s="142" t="s">
        <v>836</v>
      </c>
      <c r="AT257" s="142" t="s">
        <v>149</v>
      </c>
      <c r="AU257" s="142" t="s">
        <v>88</v>
      </c>
      <c r="AY257" s="16" t="s">
        <v>147</v>
      </c>
      <c r="BE257" s="143">
        <f>IF(N257="základní",J257,0)</f>
        <v>0</v>
      </c>
      <c r="BF257" s="143">
        <f>IF(N257="snížená",J257,0)</f>
        <v>0</v>
      </c>
      <c r="BG257" s="143">
        <f>IF(N257="zákl. přenesená",J257,0)</f>
        <v>0</v>
      </c>
      <c r="BH257" s="143">
        <f>IF(N257="sníž. přenesená",J257,0)</f>
        <v>0</v>
      </c>
      <c r="BI257" s="143">
        <f>IF(N257="nulová",J257,0)</f>
        <v>0</v>
      </c>
      <c r="BJ257" s="16" t="s">
        <v>86</v>
      </c>
      <c r="BK257" s="143">
        <f>ROUND(I257*H257,2)</f>
        <v>0</v>
      </c>
      <c r="BL257" s="16" t="s">
        <v>836</v>
      </c>
      <c r="BM257" s="142" t="s">
        <v>1031</v>
      </c>
    </row>
    <row r="258" spans="2:65" s="1" customFormat="1" ht="11.25">
      <c r="B258" s="31"/>
      <c r="D258" s="144" t="s">
        <v>156</v>
      </c>
      <c r="F258" s="145" t="s">
        <v>1030</v>
      </c>
      <c r="I258" s="146"/>
      <c r="L258" s="31"/>
      <c r="M258" s="147"/>
      <c r="T258" s="55"/>
      <c r="AT258" s="16" t="s">
        <v>156</v>
      </c>
      <c r="AU258" s="16" t="s">
        <v>88</v>
      </c>
    </row>
    <row r="259" spans="2:65" s="12" customFormat="1" ht="11.25">
      <c r="B259" s="148"/>
      <c r="D259" s="144" t="s">
        <v>158</v>
      </c>
      <c r="E259" s="149" t="s">
        <v>1</v>
      </c>
      <c r="F259" s="150" t="s">
        <v>184</v>
      </c>
      <c r="H259" s="151">
        <v>6</v>
      </c>
      <c r="I259" s="152"/>
      <c r="L259" s="148"/>
      <c r="M259" s="153"/>
      <c r="T259" s="154"/>
      <c r="AT259" s="149" t="s">
        <v>158</v>
      </c>
      <c r="AU259" s="149" t="s">
        <v>88</v>
      </c>
      <c r="AV259" s="12" t="s">
        <v>88</v>
      </c>
      <c r="AW259" s="12" t="s">
        <v>34</v>
      </c>
      <c r="AX259" s="12" t="s">
        <v>78</v>
      </c>
      <c r="AY259" s="149" t="s">
        <v>147</v>
      </c>
    </row>
    <row r="260" spans="2:65" s="13" customFormat="1" ht="11.25">
      <c r="B260" s="155"/>
      <c r="D260" s="144" t="s">
        <v>158</v>
      </c>
      <c r="E260" s="156" t="s">
        <v>1</v>
      </c>
      <c r="F260" s="157" t="s">
        <v>160</v>
      </c>
      <c r="H260" s="158">
        <v>6</v>
      </c>
      <c r="I260" s="159"/>
      <c r="L260" s="155"/>
      <c r="M260" s="160"/>
      <c r="T260" s="161"/>
      <c r="AT260" s="156" t="s">
        <v>158</v>
      </c>
      <c r="AU260" s="156" t="s">
        <v>88</v>
      </c>
      <c r="AV260" s="13" t="s">
        <v>154</v>
      </c>
      <c r="AW260" s="13" t="s">
        <v>34</v>
      </c>
      <c r="AX260" s="13" t="s">
        <v>86</v>
      </c>
      <c r="AY260" s="156" t="s">
        <v>147</v>
      </c>
    </row>
    <row r="261" spans="2:65" s="1" customFormat="1" ht="16.5" customHeight="1">
      <c r="B261" s="31"/>
      <c r="C261" s="131" t="s">
        <v>377</v>
      </c>
      <c r="D261" s="131" t="s">
        <v>149</v>
      </c>
      <c r="E261" s="132" t="s">
        <v>1032</v>
      </c>
      <c r="F261" s="133" t="s">
        <v>1033</v>
      </c>
      <c r="G261" s="134" t="s">
        <v>169</v>
      </c>
      <c r="H261" s="135">
        <v>6</v>
      </c>
      <c r="I261" s="136"/>
      <c r="J261" s="137">
        <f>ROUND(I261*H261,2)</f>
        <v>0</v>
      </c>
      <c r="K261" s="133" t="s">
        <v>1</v>
      </c>
      <c r="L261" s="31"/>
      <c r="M261" s="138" t="s">
        <v>1</v>
      </c>
      <c r="N261" s="139" t="s">
        <v>43</v>
      </c>
      <c r="P261" s="140">
        <f>O261*H261</f>
        <v>0</v>
      </c>
      <c r="Q261" s="140">
        <v>0</v>
      </c>
      <c r="R261" s="140">
        <f>Q261*H261</f>
        <v>0</v>
      </c>
      <c r="S261" s="140">
        <v>0</v>
      </c>
      <c r="T261" s="141">
        <f>S261*H261</f>
        <v>0</v>
      </c>
      <c r="AR261" s="142" t="s">
        <v>836</v>
      </c>
      <c r="AT261" s="142" t="s">
        <v>149</v>
      </c>
      <c r="AU261" s="142" t="s">
        <v>88</v>
      </c>
      <c r="AY261" s="16" t="s">
        <v>147</v>
      </c>
      <c r="BE261" s="143">
        <f>IF(N261="základní",J261,0)</f>
        <v>0</v>
      </c>
      <c r="BF261" s="143">
        <f>IF(N261="snížená",J261,0)</f>
        <v>0</v>
      </c>
      <c r="BG261" s="143">
        <f>IF(N261="zákl. přenesená",J261,0)</f>
        <v>0</v>
      </c>
      <c r="BH261" s="143">
        <f>IF(N261="sníž. přenesená",J261,0)</f>
        <v>0</v>
      </c>
      <c r="BI261" s="143">
        <f>IF(N261="nulová",J261,0)</f>
        <v>0</v>
      </c>
      <c r="BJ261" s="16" t="s">
        <v>86</v>
      </c>
      <c r="BK261" s="143">
        <f>ROUND(I261*H261,2)</f>
        <v>0</v>
      </c>
      <c r="BL261" s="16" t="s">
        <v>836</v>
      </c>
      <c r="BM261" s="142" t="s">
        <v>1034</v>
      </c>
    </row>
    <row r="262" spans="2:65" s="1" customFormat="1" ht="11.25">
      <c r="B262" s="31"/>
      <c r="D262" s="144" t="s">
        <v>156</v>
      </c>
      <c r="F262" s="145" t="s">
        <v>1033</v>
      </c>
      <c r="I262" s="146"/>
      <c r="L262" s="31"/>
      <c r="M262" s="147"/>
      <c r="T262" s="55"/>
      <c r="AT262" s="16" t="s">
        <v>156</v>
      </c>
      <c r="AU262" s="16" t="s">
        <v>88</v>
      </c>
    </row>
    <row r="263" spans="2:65" s="12" customFormat="1" ht="11.25">
      <c r="B263" s="148"/>
      <c r="D263" s="144" t="s">
        <v>158</v>
      </c>
      <c r="E263" s="149" t="s">
        <v>1</v>
      </c>
      <c r="F263" s="150" t="s">
        <v>184</v>
      </c>
      <c r="H263" s="151">
        <v>6</v>
      </c>
      <c r="I263" s="152"/>
      <c r="L263" s="148"/>
      <c r="M263" s="153"/>
      <c r="T263" s="154"/>
      <c r="AT263" s="149" t="s">
        <v>158</v>
      </c>
      <c r="AU263" s="149" t="s">
        <v>88</v>
      </c>
      <c r="AV263" s="12" t="s">
        <v>88</v>
      </c>
      <c r="AW263" s="12" t="s">
        <v>34</v>
      </c>
      <c r="AX263" s="12" t="s">
        <v>78</v>
      </c>
      <c r="AY263" s="149" t="s">
        <v>147</v>
      </c>
    </row>
    <row r="264" spans="2:65" s="13" customFormat="1" ht="11.25">
      <c r="B264" s="155"/>
      <c r="D264" s="144" t="s">
        <v>158</v>
      </c>
      <c r="E264" s="156" t="s">
        <v>1</v>
      </c>
      <c r="F264" s="157" t="s">
        <v>160</v>
      </c>
      <c r="H264" s="158">
        <v>6</v>
      </c>
      <c r="I264" s="159"/>
      <c r="L264" s="155"/>
      <c r="M264" s="160"/>
      <c r="T264" s="161"/>
      <c r="AT264" s="156" t="s">
        <v>158</v>
      </c>
      <c r="AU264" s="156" t="s">
        <v>88</v>
      </c>
      <c r="AV264" s="13" t="s">
        <v>154</v>
      </c>
      <c r="AW264" s="13" t="s">
        <v>34</v>
      </c>
      <c r="AX264" s="13" t="s">
        <v>86</v>
      </c>
      <c r="AY264" s="156" t="s">
        <v>147</v>
      </c>
    </row>
    <row r="265" spans="2:65" s="1" customFormat="1" ht="16.5" customHeight="1">
      <c r="B265" s="31"/>
      <c r="C265" s="131" t="s">
        <v>386</v>
      </c>
      <c r="D265" s="131" t="s">
        <v>149</v>
      </c>
      <c r="E265" s="132" t="s">
        <v>1035</v>
      </c>
      <c r="F265" s="133" t="s">
        <v>1036</v>
      </c>
      <c r="G265" s="134" t="s">
        <v>169</v>
      </c>
      <c r="H265" s="135">
        <v>48</v>
      </c>
      <c r="I265" s="136"/>
      <c r="J265" s="137">
        <f>ROUND(I265*H265,2)</f>
        <v>0</v>
      </c>
      <c r="K265" s="133" t="s">
        <v>1</v>
      </c>
      <c r="L265" s="31"/>
      <c r="M265" s="138" t="s">
        <v>1</v>
      </c>
      <c r="N265" s="139" t="s">
        <v>43</v>
      </c>
      <c r="P265" s="140">
        <f>O265*H265</f>
        <v>0</v>
      </c>
      <c r="Q265" s="140">
        <v>0</v>
      </c>
      <c r="R265" s="140">
        <f>Q265*H265</f>
        <v>0</v>
      </c>
      <c r="S265" s="140">
        <v>0</v>
      </c>
      <c r="T265" s="141">
        <f>S265*H265</f>
        <v>0</v>
      </c>
      <c r="AR265" s="142" t="s">
        <v>836</v>
      </c>
      <c r="AT265" s="142" t="s">
        <v>149</v>
      </c>
      <c r="AU265" s="142" t="s">
        <v>88</v>
      </c>
      <c r="AY265" s="16" t="s">
        <v>147</v>
      </c>
      <c r="BE265" s="143">
        <f>IF(N265="základní",J265,0)</f>
        <v>0</v>
      </c>
      <c r="BF265" s="143">
        <f>IF(N265="snížená",J265,0)</f>
        <v>0</v>
      </c>
      <c r="BG265" s="143">
        <f>IF(N265="zákl. přenesená",J265,0)</f>
        <v>0</v>
      </c>
      <c r="BH265" s="143">
        <f>IF(N265="sníž. přenesená",J265,0)</f>
        <v>0</v>
      </c>
      <c r="BI265" s="143">
        <f>IF(N265="nulová",J265,0)</f>
        <v>0</v>
      </c>
      <c r="BJ265" s="16" t="s">
        <v>86</v>
      </c>
      <c r="BK265" s="143">
        <f>ROUND(I265*H265,2)</f>
        <v>0</v>
      </c>
      <c r="BL265" s="16" t="s">
        <v>836</v>
      </c>
      <c r="BM265" s="142" t="s">
        <v>1037</v>
      </c>
    </row>
    <row r="266" spans="2:65" s="1" customFormat="1" ht="11.25">
      <c r="B266" s="31"/>
      <c r="D266" s="144" t="s">
        <v>156</v>
      </c>
      <c r="F266" s="145" t="s">
        <v>1036</v>
      </c>
      <c r="I266" s="146"/>
      <c r="L266" s="31"/>
      <c r="M266" s="147"/>
      <c r="T266" s="55"/>
      <c r="AT266" s="16" t="s">
        <v>156</v>
      </c>
      <c r="AU266" s="16" t="s">
        <v>88</v>
      </c>
    </row>
    <row r="267" spans="2:65" s="12" customFormat="1" ht="11.25">
      <c r="B267" s="148"/>
      <c r="D267" s="144" t="s">
        <v>158</v>
      </c>
      <c r="E267" s="149" t="s">
        <v>1</v>
      </c>
      <c r="F267" s="150" t="s">
        <v>754</v>
      </c>
      <c r="H267" s="151">
        <v>48</v>
      </c>
      <c r="I267" s="152"/>
      <c r="L267" s="148"/>
      <c r="M267" s="153"/>
      <c r="T267" s="154"/>
      <c r="AT267" s="149" t="s">
        <v>158</v>
      </c>
      <c r="AU267" s="149" t="s">
        <v>88</v>
      </c>
      <c r="AV267" s="12" t="s">
        <v>88</v>
      </c>
      <c r="AW267" s="12" t="s">
        <v>34</v>
      </c>
      <c r="AX267" s="12" t="s">
        <v>78</v>
      </c>
      <c r="AY267" s="149" t="s">
        <v>147</v>
      </c>
    </row>
    <row r="268" spans="2:65" s="13" customFormat="1" ht="11.25">
      <c r="B268" s="155"/>
      <c r="D268" s="144" t="s">
        <v>158</v>
      </c>
      <c r="E268" s="156" t="s">
        <v>1</v>
      </c>
      <c r="F268" s="157" t="s">
        <v>160</v>
      </c>
      <c r="H268" s="158">
        <v>48</v>
      </c>
      <c r="I268" s="159"/>
      <c r="L268" s="155"/>
      <c r="M268" s="160"/>
      <c r="T268" s="161"/>
      <c r="AT268" s="156" t="s">
        <v>158</v>
      </c>
      <c r="AU268" s="156" t="s">
        <v>88</v>
      </c>
      <c r="AV268" s="13" t="s">
        <v>154</v>
      </c>
      <c r="AW268" s="13" t="s">
        <v>34</v>
      </c>
      <c r="AX268" s="13" t="s">
        <v>86</v>
      </c>
      <c r="AY268" s="156" t="s">
        <v>147</v>
      </c>
    </row>
    <row r="269" spans="2:65" s="1" customFormat="1" ht="16.5" customHeight="1">
      <c r="B269" s="31"/>
      <c r="C269" s="131" t="s">
        <v>392</v>
      </c>
      <c r="D269" s="131" t="s">
        <v>149</v>
      </c>
      <c r="E269" s="132" t="s">
        <v>1038</v>
      </c>
      <c r="F269" s="133" t="s">
        <v>1039</v>
      </c>
      <c r="G269" s="134" t="s">
        <v>335</v>
      </c>
      <c r="H269" s="135">
        <v>210</v>
      </c>
      <c r="I269" s="136"/>
      <c r="J269" s="137">
        <f>ROUND(I269*H269,2)</f>
        <v>0</v>
      </c>
      <c r="K269" s="133" t="s">
        <v>1</v>
      </c>
      <c r="L269" s="31"/>
      <c r="M269" s="138" t="s">
        <v>1</v>
      </c>
      <c r="N269" s="139" t="s">
        <v>43</v>
      </c>
      <c r="P269" s="140">
        <f>O269*H269</f>
        <v>0</v>
      </c>
      <c r="Q269" s="140">
        <v>0</v>
      </c>
      <c r="R269" s="140">
        <f>Q269*H269</f>
        <v>0</v>
      </c>
      <c r="S269" s="140">
        <v>0</v>
      </c>
      <c r="T269" s="141">
        <f>S269*H269</f>
        <v>0</v>
      </c>
      <c r="AR269" s="142" t="s">
        <v>836</v>
      </c>
      <c r="AT269" s="142" t="s">
        <v>149</v>
      </c>
      <c r="AU269" s="142" t="s">
        <v>88</v>
      </c>
      <c r="AY269" s="16" t="s">
        <v>147</v>
      </c>
      <c r="BE269" s="143">
        <f>IF(N269="základní",J269,0)</f>
        <v>0</v>
      </c>
      <c r="BF269" s="143">
        <f>IF(N269="snížená",J269,0)</f>
        <v>0</v>
      </c>
      <c r="BG269" s="143">
        <f>IF(N269="zákl. přenesená",J269,0)</f>
        <v>0</v>
      </c>
      <c r="BH269" s="143">
        <f>IF(N269="sníž. přenesená",J269,0)</f>
        <v>0</v>
      </c>
      <c r="BI269" s="143">
        <f>IF(N269="nulová",J269,0)</f>
        <v>0</v>
      </c>
      <c r="BJ269" s="16" t="s">
        <v>86</v>
      </c>
      <c r="BK269" s="143">
        <f>ROUND(I269*H269,2)</f>
        <v>0</v>
      </c>
      <c r="BL269" s="16" t="s">
        <v>836</v>
      </c>
      <c r="BM269" s="142" t="s">
        <v>1040</v>
      </c>
    </row>
    <row r="270" spans="2:65" s="1" customFormat="1" ht="11.25">
      <c r="B270" s="31"/>
      <c r="D270" s="144" t="s">
        <v>156</v>
      </c>
      <c r="F270" s="145" t="s">
        <v>1039</v>
      </c>
      <c r="I270" s="146"/>
      <c r="L270" s="31"/>
      <c r="M270" s="147"/>
      <c r="T270" s="55"/>
      <c r="AT270" s="16" t="s">
        <v>156</v>
      </c>
      <c r="AU270" s="16" t="s">
        <v>88</v>
      </c>
    </row>
    <row r="271" spans="2:65" s="12" customFormat="1" ht="11.25">
      <c r="B271" s="148"/>
      <c r="D271" s="144" t="s">
        <v>158</v>
      </c>
      <c r="E271" s="149" t="s">
        <v>1</v>
      </c>
      <c r="F271" s="150" t="s">
        <v>1041</v>
      </c>
      <c r="H271" s="151">
        <v>210</v>
      </c>
      <c r="I271" s="152"/>
      <c r="L271" s="148"/>
      <c r="M271" s="153"/>
      <c r="T271" s="154"/>
      <c r="AT271" s="149" t="s">
        <v>158</v>
      </c>
      <c r="AU271" s="149" t="s">
        <v>88</v>
      </c>
      <c r="AV271" s="12" t="s">
        <v>88</v>
      </c>
      <c r="AW271" s="12" t="s">
        <v>34</v>
      </c>
      <c r="AX271" s="12" t="s">
        <v>78</v>
      </c>
      <c r="AY271" s="149" t="s">
        <v>147</v>
      </c>
    </row>
    <row r="272" spans="2:65" s="13" customFormat="1" ht="11.25">
      <c r="B272" s="155"/>
      <c r="D272" s="144" t="s">
        <v>158</v>
      </c>
      <c r="E272" s="156" t="s">
        <v>1</v>
      </c>
      <c r="F272" s="157" t="s">
        <v>160</v>
      </c>
      <c r="H272" s="158">
        <v>210</v>
      </c>
      <c r="I272" s="159"/>
      <c r="L272" s="155"/>
      <c r="M272" s="168"/>
      <c r="N272" s="169"/>
      <c r="O272" s="169"/>
      <c r="P272" s="169"/>
      <c r="Q272" s="169"/>
      <c r="R272" s="169"/>
      <c r="S272" s="169"/>
      <c r="T272" s="170"/>
      <c r="AT272" s="156" t="s">
        <v>158</v>
      </c>
      <c r="AU272" s="156" t="s">
        <v>88</v>
      </c>
      <c r="AV272" s="13" t="s">
        <v>154</v>
      </c>
      <c r="AW272" s="13" t="s">
        <v>34</v>
      </c>
      <c r="AX272" s="13" t="s">
        <v>86</v>
      </c>
      <c r="AY272" s="156" t="s">
        <v>147</v>
      </c>
    </row>
    <row r="273" spans="2:12" s="1" customFormat="1" ht="6.95" customHeight="1">
      <c r="B273" s="43"/>
      <c r="C273" s="44"/>
      <c r="D273" s="44"/>
      <c r="E273" s="44"/>
      <c r="F273" s="44"/>
      <c r="G273" s="44"/>
      <c r="H273" s="44"/>
      <c r="I273" s="44"/>
      <c r="J273" s="44"/>
      <c r="K273" s="44"/>
      <c r="L273" s="31"/>
    </row>
  </sheetData>
  <sheetProtection algorithmName="SHA-512" hashValue="MSmHsAeBmodwGlfOYG9cnDpYegE23J0XrgUS791ESomohnfuGbEJSoUe+DCI6v4D77BjOZ/ZefKMoC+hlYk+0g==" saltValue="4ZHOJT90z2Wvjdk6e5flJ9KeYCo1J9jXZmLX6YKFE/J9TRAjIruH1CW+eIAvGG4h6V3csMEM9kBzl7FjJaIu1w==" spinCount="100000" sheet="1" objects="1" scenarios="1" formatColumns="0" formatRows="0" autoFilter="0"/>
  <autoFilter ref="C117:K272" xr:uid="{00000000-0009-0000-0000-000005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214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AT2" s="16" t="s">
        <v>103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88</v>
      </c>
    </row>
    <row r="4" spans="2:46" ht="24.95" customHeight="1">
      <c r="B4" s="19"/>
      <c r="D4" s="20" t="s">
        <v>119</v>
      </c>
      <c r="L4" s="19"/>
      <c r="M4" s="87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22" t="str">
        <f>'Rekapitulace stavby'!K6</f>
        <v>Skládka TKO Štěpánovice - IV. etapa</v>
      </c>
      <c r="F7" s="223"/>
      <c r="G7" s="223"/>
      <c r="H7" s="223"/>
      <c r="L7" s="19"/>
    </row>
    <row r="8" spans="2:46" s="1" customFormat="1" ht="12" customHeight="1">
      <c r="B8" s="31"/>
      <c r="D8" s="26" t="s">
        <v>120</v>
      </c>
      <c r="L8" s="31"/>
    </row>
    <row r="9" spans="2:46" s="1" customFormat="1" ht="16.5" customHeight="1">
      <c r="B9" s="31"/>
      <c r="E9" s="188" t="s">
        <v>1042</v>
      </c>
      <c r="F9" s="224"/>
      <c r="G9" s="224"/>
      <c r="H9" s="224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</v>
      </c>
      <c r="L11" s="31"/>
    </row>
    <row r="12" spans="2:46" s="1" customFormat="1" ht="12" customHeight="1">
      <c r="B12" s="31"/>
      <c r="D12" s="26" t="s">
        <v>22</v>
      </c>
      <c r="F12" s="24" t="s">
        <v>23</v>
      </c>
      <c r="I12" s="26" t="s">
        <v>24</v>
      </c>
      <c r="J12" s="51" t="str">
        <f>'Rekapitulace stavby'!AN8</f>
        <v>25. 7. 2025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26</v>
      </c>
      <c r="I14" s="26" t="s">
        <v>27</v>
      </c>
      <c r="J14" s="24" t="s">
        <v>1</v>
      </c>
      <c r="L14" s="31"/>
    </row>
    <row r="15" spans="2:46" s="1" customFormat="1" ht="18" customHeight="1">
      <c r="B15" s="31"/>
      <c r="E15" s="24" t="s">
        <v>28</v>
      </c>
      <c r="I15" s="26" t="s">
        <v>29</v>
      </c>
      <c r="J15" s="24" t="s">
        <v>1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30</v>
      </c>
      <c r="I17" s="26" t="s">
        <v>27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5" t="str">
        <f>'Rekapitulace stavby'!E14</f>
        <v>Vyplň údaj</v>
      </c>
      <c r="F18" s="194"/>
      <c r="G18" s="194"/>
      <c r="H18" s="194"/>
      <c r="I18" s="26" t="s">
        <v>29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32</v>
      </c>
      <c r="I20" s="26" t="s">
        <v>27</v>
      </c>
      <c r="J20" s="24" t="s">
        <v>1</v>
      </c>
      <c r="L20" s="31"/>
    </row>
    <row r="21" spans="2:12" s="1" customFormat="1" ht="18" customHeight="1">
      <c r="B21" s="31"/>
      <c r="E21" s="24" t="s">
        <v>33</v>
      </c>
      <c r="I21" s="26" t="s">
        <v>29</v>
      </c>
      <c r="J21" s="24" t="s">
        <v>1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35</v>
      </c>
      <c r="I23" s="26" t="s">
        <v>27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29</v>
      </c>
      <c r="J24" s="24" t="str">
        <f>IF('Rekapitulace stavby'!AN20="","",'Rekapitulace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37</v>
      </c>
      <c r="L26" s="31"/>
    </row>
    <row r="27" spans="2:12" s="7" customFormat="1" ht="16.5" customHeight="1">
      <c r="B27" s="88"/>
      <c r="E27" s="199" t="s">
        <v>1</v>
      </c>
      <c r="F27" s="199"/>
      <c r="G27" s="199"/>
      <c r="H27" s="199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38</v>
      </c>
      <c r="J30" s="65">
        <f>ROUND(J122,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40</v>
      </c>
      <c r="I32" s="34" t="s">
        <v>39</v>
      </c>
      <c r="J32" s="34" t="s">
        <v>41</v>
      </c>
      <c r="L32" s="31"/>
    </row>
    <row r="33" spans="2:12" s="1" customFormat="1" ht="14.45" customHeight="1">
      <c r="B33" s="31"/>
      <c r="D33" s="54" t="s">
        <v>42</v>
      </c>
      <c r="E33" s="26" t="s">
        <v>43</v>
      </c>
      <c r="F33" s="90">
        <f>ROUND((SUM(BE122:BE213)),  2)</f>
        <v>0</v>
      </c>
      <c r="I33" s="91">
        <v>0.21</v>
      </c>
      <c r="J33" s="90">
        <f>ROUND(((SUM(BE122:BE213))*I33),  2)</f>
        <v>0</v>
      </c>
      <c r="L33" s="31"/>
    </row>
    <row r="34" spans="2:12" s="1" customFormat="1" ht="14.45" customHeight="1">
      <c r="B34" s="31"/>
      <c r="E34" s="26" t="s">
        <v>44</v>
      </c>
      <c r="F34" s="90">
        <f>ROUND((SUM(BF122:BF213)),  2)</f>
        <v>0</v>
      </c>
      <c r="I34" s="91">
        <v>0.12</v>
      </c>
      <c r="J34" s="90">
        <f>ROUND(((SUM(BF122:BF213))*I34),  2)</f>
        <v>0</v>
      </c>
      <c r="L34" s="31"/>
    </row>
    <row r="35" spans="2:12" s="1" customFormat="1" ht="14.45" hidden="1" customHeight="1">
      <c r="B35" s="31"/>
      <c r="E35" s="26" t="s">
        <v>45</v>
      </c>
      <c r="F35" s="90">
        <f>ROUND((SUM(BG122:BG213)),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46</v>
      </c>
      <c r="F36" s="90">
        <f>ROUND((SUM(BH122:BH213)),  2)</f>
        <v>0</v>
      </c>
      <c r="I36" s="91">
        <v>0.12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47</v>
      </c>
      <c r="F37" s="90">
        <f>ROUND((SUM(BI122:BI213)),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48</v>
      </c>
      <c r="E39" s="56"/>
      <c r="F39" s="56"/>
      <c r="G39" s="94" t="s">
        <v>49</v>
      </c>
      <c r="H39" s="95" t="s">
        <v>50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51</v>
      </c>
      <c r="E50" s="41"/>
      <c r="F50" s="41"/>
      <c r="G50" s="40" t="s">
        <v>52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53</v>
      </c>
      <c r="E61" s="33"/>
      <c r="F61" s="98" t="s">
        <v>54</v>
      </c>
      <c r="G61" s="42" t="s">
        <v>53</v>
      </c>
      <c r="H61" s="33"/>
      <c r="I61" s="33"/>
      <c r="J61" s="99" t="s">
        <v>54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55</v>
      </c>
      <c r="E65" s="41"/>
      <c r="F65" s="41"/>
      <c r="G65" s="40" t="s">
        <v>56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53</v>
      </c>
      <c r="E76" s="33"/>
      <c r="F76" s="98" t="s">
        <v>54</v>
      </c>
      <c r="G76" s="42" t="s">
        <v>53</v>
      </c>
      <c r="H76" s="33"/>
      <c r="I76" s="33"/>
      <c r="J76" s="99" t="s">
        <v>54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122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22" t="str">
        <f>E7</f>
        <v>Skládka TKO Štěpánovice - IV. etapa</v>
      </c>
      <c r="F85" s="223"/>
      <c r="G85" s="223"/>
      <c r="H85" s="223"/>
      <c r="L85" s="31"/>
    </row>
    <row r="86" spans="2:47" s="1" customFormat="1" ht="12" customHeight="1">
      <c r="B86" s="31"/>
      <c r="C86" s="26" t="s">
        <v>120</v>
      </c>
      <c r="L86" s="31"/>
    </row>
    <row r="87" spans="2:47" s="1" customFormat="1" ht="16.5" customHeight="1">
      <c r="B87" s="31"/>
      <c r="E87" s="188" t="str">
        <f>E9</f>
        <v>SO 06 - Záchytný příkop - 1. část</v>
      </c>
      <c r="F87" s="224"/>
      <c r="G87" s="224"/>
      <c r="H87" s="224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22</v>
      </c>
      <c r="F89" s="24" t="str">
        <f>F12</f>
        <v>k. ú. Štěpánovice u Klatov, k. ú. Dehtín</v>
      </c>
      <c r="I89" s="26" t="s">
        <v>24</v>
      </c>
      <c r="J89" s="51" t="str">
        <f>IF(J12="","",J12)</f>
        <v>25. 7. 2025</v>
      </c>
      <c r="L89" s="31"/>
    </row>
    <row r="90" spans="2:47" s="1" customFormat="1" ht="6.95" customHeight="1">
      <c r="B90" s="31"/>
      <c r="L90" s="31"/>
    </row>
    <row r="91" spans="2:47" s="1" customFormat="1" ht="40.15" customHeight="1">
      <c r="B91" s="31"/>
      <c r="C91" s="26" t="s">
        <v>26</v>
      </c>
      <c r="F91" s="24" t="str">
        <f>E15</f>
        <v>Město Klatovy, Nám. Míru 62/I, 339 01 Klatovy</v>
      </c>
      <c r="I91" s="26" t="s">
        <v>32</v>
      </c>
      <c r="J91" s="29" t="str">
        <f>E21</f>
        <v>INTERPROJEKT ODPADY s. r. o., Praha 6</v>
      </c>
      <c r="L91" s="31"/>
    </row>
    <row r="92" spans="2:47" s="1" customFormat="1" ht="15.2" customHeight="1">
      <c r="B92" s="31"/>
      <c r="C92" s="26" t="s">
        <v>30</v>
      </c>
      <c r="F92" s="24" t="str">
        <f>IF(E18="","",E18)</f>
        <v>Vyplň údaj</v>
      </c>
      <c r="I92" s="26" t="s">
        <v>35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123</v>
      </c>
      <c r="D94" s="92"/>
      <c r="E94" s="92"/>
      <c r="F94" s="92"/>
      <c r="G94" s="92"/>
      <c r="H94" s="92"/>
      <c r="I94" s="92"/>
      <c r="J94" s="101" t="s">
        <v>124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125</v>
      </c>
      <c r="J96" s="65">
        <f>J122</f>
        <v>0</v>
      </c>
      <c r="L96" s="31"/>
      <c r="AU96" s="16" t="s">
        <v>126</v>
      </c>
    </row>
    <row r="97" spans="2:12" s="8" customFormat="1" ht="24.95" customHeight="1">
      <c r="B97" s="103"/>
      <c r="D97" s="104" t="s">
        <v>127</v>
      </c>
      <c r="E97" s="105"/>
      <c r="F97" s="105"/>
      <c r="G97" s="105"/>
      <c r="H97" s="105"/>
      <c r="I97" s="105"/>
      <c r="J97" s="106">
        <f>J123</f>
        <v>0</v>
      </c>
      <c r="L97" s="103"/>
    </row>
    <row r="98" spans="2:12" s="9" customFormat="1" ht="19.899999999999999" customHeight="1">
      <c r="B98" s="107"/>
      <c r="D98" s="108" t="s">
        <v>128</v>
      </c>
      <c r="E98" s="109"/>
      <c r="F98" s="109"/>
      <c r="G98" s="109"/>
      <c r="H98" s="109"/>
      <c r="I98" s="109"/>
      <c r="J98" s="110">
        <f>J124</f>
        <v>0</v>
      </c>
      <c r="L98" s="107"/>
    </row>
    <row r="99" spans="2:12" s="9" customFormat="1" ht="19.899999999999999" customHeight="1">
      <c r="B99" s="107"/>
      <c r="D99" s="108" t="s">
        <v>477</v>
      </c>
      <c r="E99" s="109"/>
      <c r="F99" s="109"/>
      <c r="G99" s="109"/>
      <c r="H99" s="109"/>
      <c r="I99" s="109"/>
      <c r="J99" s="110">
        <f>J167</f>
        <v>0</v>
      </c>
      <c r="L99" s="107"/>
    </row>
    <row r="100" spans="2:12" s="9" customFormat="1" ht="19.899999999999999" customHeight="1">
      <c r="B100" s="107"/>
      <c r="D100" s="108" t="s">
        <v>129</v>
      </c>
      <c r="E100" s="109"/>
      <c r="F100" s="109"/>
      <c r="G100" s="109"/>
      <c r="H100" s="109"/>
      <c r="I100" s="109"/>
      <c r="J100" s="110">
        <f>J177</f>
        <v>0</v>
      </c>
      <c r="L100" s="107"/>
    </row>
    <row r="101" spans="2:12" s="9" customFormat="1" ht="19.899999999999999" customHeight="1">
      <c r="B101" s="107"/>
      <c r="D101" s="108" t="s">
        <v>130</v>
      </c>
      <c r="E101" s="109"/>
      <c r="F101" s="109"/>
      <c r="G101" s="109"/>
      <c r="H101" s="109"/>
      <c r="I101" s="109"/>
      <c r="J101" s="110">
        <f>J194</f>
        <v>0</v>
      </c>
      <c r="L101" s="107"/>
    </row>
    <row r="102" spans="2:12" s="9" customFormat="1" ht="19.899999999999999" customHeight="1">
      <c r="B102" s="107"/>
      <c r="D102" s="108" t="s">
        <v>549</v>
      </c>
      <c r="E102" s="109"/>
      <c r="F102" s="109"/>
      <c r="G102" s="109"/>
      <c r="H102" s="109"/>
      <c r="I102" s="109"/>
      <c r="J102" s="110">
        <f>J211</f>
        <v>0</v>
      </c>
      <c r="L102" s="107"/>
    </row>
    <row r="103" spans="2:12" s="1" customFormat="1" ht="21.75" customHeight="1">
      <c r="B103" s="31"/>
      <c r="L103" s="31"/>
    </row>
    <row r="104" spans="2:12" s="1" customFormat="1" ht="6.95" customHeight="1">
      <c r="B104" s="43"/>
      <c r="C104" s="44"/>
      <c r="D104" s="44"/>
      <c r="E104" s="44"/>
      <c r="F104" s="44"/>
      <c r="G104" s="44"/>
      <c r="H104" s="44"/>
      <c r="I104" s="44"/>
      <c r="J104" s="44"/>
      <c r="K104" s="44"/>
      <c r="L104" s="31"/>
    </row>
    <row r="108" spans="2:12" s="1" customFormat="1" ht="6.95" customHeight="1">
      <c r="B108" s="45"/>
      <c r="C108" s="46"/>
      <c r="D108" s="46"/>
      <c r="E108" s="46"/>
      <c r="F108" s="46"/>
      <c r="G108" s="46"/>
      <c r="H108" s="46"/>
      <c r="I108" s="46"/>
      <c r="J108" s="46"/>
      <c r="K108" s="46"/>
      <c r="L108" s="31"/>
    </row>
    <row r="109" spans="2:12" s="1" customFormat="1" ht="24.95" customHeight="1">
      <c r="B109" s="31"/>
      <c r="C109" s="20" t="s">
        <v>132</v>
      </c>
      <c r="L109" s="31"/>
    </row>
    <row r="110" spans="2:12" s="1" customFormat="1" ht="6.95" customHeight="1">
      <c r="B110" s="31"/>
      <c r="L110" s="31"/>
    </row>
    <row r="111" spans="2:12" s="1" customFormat="1" ht="12" customHeight="1">
      <c r="B111" s="31"/>
      <c r="C111" s="26" t="s">
        <v>16</v>
      </c>
      <c r="L111" s="31"/>
    </row>
    <row r="112" spans="2:12" s="1" customFormat="1" ht="16.5" customHeight="1">
      <c r="B112" s="31"/>
      <c r="E112" s="222" t="str">
        <f>E7</f>
        <v>Skládka TKO Štěpánovice - IV. etapa</v>
      </c>
      <c r="F112" s="223"/>
      <c r="G112" s="223"/>
      <c r="H112" s="223"/>
      <c r="L112" s="31"/>
    </row>
    <row r="113" spans="2:65" s="1" customFormat="1" ht="12" customHeight="1">
      <c r="B113" s="31"/>
      <c r="C113" s="26" t="s">
        <v>120</v>
      </c>
      <c r="L113" s="31"/>
    </row>
    <row r="114" spans="2:65" s="1" customFormat="1" ht="16.5" customHeight="1">
      <c r="B114" s="31"/>
      <c r="E114" s="188" t="str">
        <f>E9</f>
        <v>SO 06 - Záchytný příkop - 1. část</v>
      </c>
      <c r="F114" s="224"/>
      <c r="G114" s="224"/>
      <c r="H114" s="224"/>
      <c r="L114" s="31"/>
    </row>
    <row r="115" spans="2:65" s="1" customFormat="1" ht="6.95" customHeight="1">
      <c r="B115" s="31"/>
      <c r="L115" s="31"/>
    </row>
    <row r="116" spans="2:65" s="1" customFormat="1" ht="12" customHeight="1">
      <c r="B116" s="31"/>
      <c r="C116" s="26" t="s">
        <v>22</v>
      </c>
      <c r="F116" s="24" t="str">
        <f>F12</f>
        <v>k. ú. Štěpánovice u Klatov, k. ú. Dehtín</v>
      </c>
      <c r="I116" s="26" t="s">
        <v>24</v>
      </c>
      <c r="J116" s="51" t="str">
        <f>IF(J12="","",J12)</f>
        <v>25. 7. 2025</v>
      </c>
      <c r="L116" s="31"/>
    </row>
    <row r="117" spans="2:65" s="1" customFormat="1" ht="6.95" customHeight="1">
      <c r="B117" s="31"/>
      <c r="L117" s="31"/>
    </row>
    <row r="118" spans="2:65" s="1" customFormat="1" ht="40.15" customHeight="1">
      <c r="B118" s="31"/>
      <c r="C118" s="26" t="s">
        <v>26</v>
      </c>
      <c r="F118" s="24" t="str">
        <f>E15</f>
        <v>Město Klatovy, Nám. Míru 62/I, 339 01 Klatovy</v>
      </c>
      <c r="I118" s="26" t="s">
        <v>32</v>
      </c>
      <c r="J118" s="29" t="str">
        <f>E21</f>
        <v>INTERPROJEKT ODPADY s. r. o., Praha 6</v>
      </c>
      <c r="L118" s="31"/>
    </row>
    <row r="119" spans="2:65" s="1" customFormat="1" ht="15.2" customHeight="1">
      <c r="B119" s="31"/>
      <c r="C119" s="26" t="s">
        <v>30</v>
      </c>
      <c r="F119" s="24" t="str">
        <f>IF(E18="","",E18)</f>
        <v>Vyplň údaj</v>
      </c>
      <c r="I119" s="26" t="s">
        <v>35</v>
      </c>
      <c r="J119" s="29" t="str">
        <f>E24</f>
        <v xml:space="preserve"> </v>
      </c>
      <c r="L119" s="31"/>
    </row>
    <row r="120" spans="2:65" s="1" customFormat="1" ht="10.35" customHeight="1">
      <c r="B120" s="31"/>
      <c r="L120" s="31"/>
    </row>
    <row r="121" spans="2:65" s="10" customFormat="1" ht="29.25" customHeight="1">
      <c r="B121" s="111"/>
      <c r="C121" s="112" t="s">
        <v>133</v>
      </c>
      <c r="D121" s="113" t="s">
        <v>63</v>
      </c>
      <c r="E121" s="113" t="s">
        <v>59</v>
      </c>
      <c r="F121" s="113" t="s">
        <v>60</v>
      </c>
      <c r="G121" s="113" t="s">
        <v>134</v>
      </c>
      <c r="H121" s="113" t="s">
        <v>135</v>
      </c>
      <c r="I121" s="113" t="s">
        <v>136</v>
      </c>
      <c r="J121" s="113" t="s">
        <v>124</v>
      </c>
      <c r="K121" s="114" t="s">
        <v>137</v>
      </c>
      <c r="L121" s="111"/>
      <c r="M121" s="58" t="s">
        <v>1</v>
      </c>
      <c r="N121" s="59" t="s">
        <v>42</v>
      </c>
      <c r="O121" s="59" t="s">
        <v>138</v>
      </c>
      <c r="P121" s="59" t="s">
        <v>139</v>
      </c>
      <c r="Q121" s="59" t="s">
        <v>140</v>
      </c>
      <c r="R121" s="59" t="s">
        <v>141</v>
      </c>
      <c r="S121" s="59" t="s">
        <v>142</v>
      </c>
      <c r="T121" s="60" t="s">
        <v>143</v>
      </c>
    </row>
    <row r="122" spans="2:65" s="1" customFormat="1" ht="22.9" customHeight="1">
      <c r="B122" s="31"/>
      <c r="C122" s="63" t="s">
        <v>144</v>
      </c>
      <c r="J122" s="115">
        <f>BK122</f>
        <v>0</v>
      </c>
      <c r="L122" s="31"/>
      <c r="M122" s="61"/>
      <c r="N122" s="52"/>
      <c r="O122" s="52"/>
      <c r="P122" s="116">
        <f>P123</f>
        <v>0</v>
      </c>
      <c r="Q122" s="52"/>
      <c r="R122" s="116">
        <f>R123</f>
        <v>314.64778439999998</v>
      </c>
      <c r="S122" s="52"/>
      <c r="T122" s="117">
        <f>T123</f>
        <v>0</v>
      </c>
      <c r="AT122" s="16" t="s">
        <v>77</v>
      </c>
      <c r="AU122" s="16" t="s">
        <v>126</v>
      </c>
      <c r="BK122" s="118">
        <f>BK123</f>
        <v>0</v>
      </c>
    </row>
    <row r="123" spans="2:65" s="11" customFormat="1" ht="25.9" customHeight="1">
      <c r="B123" s="119"/>
      <c r="D123" s="120" t="s">
        <v>77</v>
      </c>
      <c r="E123" s="121" t="s">
        <v>145</v>
      </c>
      <c r="F123" s="121" t="s">
        <v>146</v>
      </c>
      <c r="I123" s="122"/>
      <c r="J123" s="123">
        <f>BK123</f>
        <v>0</v>
      </c>
      <c r="L123" s="119"/>
      <c r="M123" s="124"/>
      <c r="P123" s="125">
        <f>P124+P167+P177+P194+P211</f>
        <v>0</v>
      </c>
      <c r="R123" s="125">
        <f>R124+R167+R177+R194+R211</f>
        <v>314.64778439999998</v>
      </c>
      <c r="T123" s="126">
        <f>T124+T167+T177+T194+T211</f>
        <v>0</v>
      </c>
      <c r="AR123" s="120" t="s">
        <v>86</v>
      </c>
      <c r="AT123" s="127" t="s">
        <v>77</v>
      </c>
      <c r="AU123" s="127" t="s">
        <v>78</v>
      </c>
      <c r="AY123" s="120" t="s">
        <v>147</v>
      </c>
      <c r="BK123" s="128">
        <f>BK124+BK167+BK177+BK194+BK211</f>
        <v>0</v>
      </c>
    </row>
    <row r="124" spans="2:65" s="11" customFormat="1" ht="22.9" customHeight="1">
      <c r="B124" s="119"/>
      <c r="D124" s="120" t="s">
        <v>77</v>
      </c>
      <c r="E124" s="129" t="s">
        <v>86</v>
      </c>
      <c r="F124" s="129" t="s">
        <v>148</v>
      </c>
      <c r="I124" s="122"/>
      <c r="J124" s="130">
        <f>BK124</f>
        <v>0</v>
      </c>
      <c r="L124" s="119"/>
      <c r="M124" s="124"/>
      <c r="P124" s="125">
        <f>SUM(P125:P166)</f>
        <v>0</v>
      </c>
      <c r="R124" s="125">
        <f>SUM(R125:R166)</f>
        <v>200.91</v>
      </c>
      <c r="T124" s="126">
        <f>SUM(T125:T166)</f>
        <v>0</v>
      </c>
      <c r="AR124" s="120" t="s">
        <v>86</v>
      </c>
      <c r="AT124" s="127" t="s">
        <v>77</v>
      </c>
      <c r="AU124" s="127" t="s">
        <v>86</v>
      </c>
      <c r="AY124" s="120" t="s">
        <v>147</v>
      </c>
      <c r="BK124" s="128">
        <f>SUM(BK125:BK166)</f>
        <v>0</v>
      </c>
    </row>
    <row r="125" spans="2:65" s="1" customFormat="1" ht="33" customHeight="1">
      <c r="B125" s="31"/>
      <c r="C125" s="131" t="s">
        <v>86</v>
      </c>
      <c r="D125" s="131" t="s">
        <v>149</v>
      </c>
      <c r="E125" s="132" t="s">
        <v>1043</v>
      </c>
      <c r="F125" s="133" t="s">
        <v>1044</v>
      </c>
      <c r="G125" s="134" t="s">
        <v>224</v>
      </c>
      <c r="H125" s="135">
        <v>318</v>
      </c>
      <c r="I125" s="136"/>
      <c r="J125" s="137">
        <f>ROUND(I125*H125,2)</f>
        <v>0</v>
      </c>
      <c r="K125" s="133" t="s">
        <v>153</v>
      </c>
      <c r="L125" s="31"/>
      <c r="M125" s="138" t="s">
        <v>1</v>
      </c>
      <c r="N125" s="139" t="s">
        <v>43</v>
      </c>
      <c r="P125" s="140">
        <f>O125*H125</f>
        <v>0</v>
      </c>
      <c r="Q125" s="140">
        <v>0</v>
      </c>
      <c r="R125" s="140">
        <f>Q125*H125</f>
        <v>0</v>
      </c>
      <c r="S125" s="140">
        <v>0</v>
      </c>
      <c r="T125" s="141">
        <f>S125*H125</f>
        <v>0</v>
      </c>
      <c r="AR125" s="142" t="s">
        <v>154</v>
      </c>
      <c r="AT125" s="142" t="s">
        <v>149</v>
      </c>
      <c r="AU125" s="142" t="s">
        <v>88</v>
      </c>
      <c r="AY125" s="16" t="s">
        <v>147</v>
      </c>
      <c r="BE125" s="143">
        <f>IF(N125="základní",J125,0)</f>
        <v>0</v>
      </c>
      <c r="BF125" s="143">
        <f>IF(N125="snížená",J125,0)</f>
        <v>0</v>
      </c>
      <c r="BG125" s="143">
        <f>IF(N125="zákl. přenesená",J125,0)</f>
        <v>0</v>
      </c>
      <c r="BH125" s="143">
        <f>IF(N125="sníž. přenesená",J125,0)</f>
        <v>0</v>
      </c>
      <c r="BI125" s="143">
        <f>IF(N125="nulová",J125,0)</f>
        <v>0</v>
      </c>
      <c r="BJ125" s="16" t="s">
        <v>86</v>
      </c>
      <c r="BK125" s="143">
        <f>ROUND(I125*H125,2)</f>
        <v>0</v>
      </c>
      <c r="BL125" s="16" t="s">
        <v>154</v>
      </c>
      <c r="BM125" s="142" t="s">
        <v>1045</v>
      </c>
    </row>
    <row r="126" spans="2:65" s="1" customFormat="1" ht="19.5">
      <c r="B126" s="31"/>
      <c r="D126" s="144" t="s">
        <v>156</v>
      </c>
      <c r="F126" s="145" t="s">
        <v>1046</v>
      </c>
      <c r="I126" s="146"/>
      <c r="L126" s="31"/>
      <c r="M126" s="147"/>
      <c r="T126" s="55"/>
      <c r="AT126" s="16" t="s">
        <v>156</v>
      </c>
      <c r="AU126" s="16" t="s">
        <v>88</v>
      </c>
    </row>
    <row r="127" spans="2:65" s="12" customFormat="1" ht="11.25">
      <c r="B127" s="148"/>
      <c r="D127" s="144" t="s">
        <v>158</v>
      </c>
      <c r="E127" s="149" t="s">
        <v>1</v>
      </c>
      <c r="F127" s="150" t="s">
        <v>1047</v>
      </c>
      <c r="H127" s="151">
        <v>318</v>
      </c>
      <c r="I127" s="152"/>
      <c r="L127" s="148"/>
      <c r="M127" s="153"/>
      <c r="T127" s="154"/>
      <c r="AT127" s="149" t="s">
        <v>158</v>
      </c>
      <c r="AU127" s="149" t="s">
        <v>88</v>
      </c>
      <c r="AV127" s="12" t="s">
        <v>88</v>
      </c>
      <c r="AW127" s="12" t="s">
        <v>34</v>
      </c>
      <c r="AX127" s="12" t="s">
        <v>78</v>
      </c>
      <c r="AY127" s="149" t="s">
        <v>147</v>
      </c>
    </row>
    <row r="128" spans="2:65" s="13" customFormat="1" ht="11.25">
      <c r="B128" s="155"/>
      <c r="D128" s="144" t="s">
        <v>158</v>
      </c>
      <c r="E128" s="156" t="s">
        <v>1</v>
      </c>
      <c r="F128" s="157" t="s">
        <v>160</v>
      </c>
      <c r="H128" s="158">
        <v>318</v>
      </c>
      <c r="I128" s="159"/>
      <c r="L128" s="155"/>
      <c r="M128" s="160"/>
      <c r="T128" s="161"/>
      <c r="AT128" s="156" t="s">
        <v>158</v>
      </c>
      <c r="AU128" s="156" t="s">
        <v>88</v>
      </c>
      <c r="AV128" s="13" t="s">
        <v>154</v>
      </c>
      <c r="AW128" s="13" t="s">
        <v>34</v>
      </c>
      <c r="AX128" s="13" t="s">
        <v>86</v>
      </c>
      <c r="AY128" s="156" t="s">
        <v>147</v>
      </c>
    </row>
    <row r="129" spans="2:65" s="1" customFormat="1" ht="33" customHeight="1">
      <c r="B129" s="31"/>
      <c r="C129" s="131" t="s">
        <v>88</v>
      </c>
      <c r="D129" s="131" t="s">
        <v>149</v>
      </c>
      <c r="E129" s="132" t="s">
        <v>1048</v>
      </c>
      <c r="F129" s="133" t="s">
        <v>1049</v>
      </c>
      <c r="G129" s="134" t="s">
        <v>224</v>
      </c>
      <c r="H129" s="135">
        <v>20.724</v>
      </c>
      <c r="I129" s="136"/>
      <c r="J129" s="137">
        <f>ROUND(I129*H129,2)</f>
        <v>0</v>
      </c>
      <c r="K129" s="133" t="s">
        <v>153</v>
      </c>
      <c r="L129" s="31"/>
      <c r="M129" s="138" t="s">
        <v>1</v>
      </c>
      <c r="N129" s="139" t="s">
        <v>43</v>
      </c>
      <c r="P129" s="140">
        <f>O129*H129</f>
        <v>0</v>
      </c>
      <c r="Q129" s="140">
        <v>0</v>
      </c>
      <c r="R129" s="140">
        <f>Q129*H129</f>
        <v>0</v>
      </c>
      <c r="S129" s="140">
        <v>0</v>
      </c>
      <c r="T129" s="141">
        <f>S129*H129</f>
        <v>0</v>
      </c>
      <c r="AR129" s="142" t="s">
        <v>154</v>
      </c>
      <c r="AT129" s="142" t="s">
        <v>149</v>
      </c>
      <c r="AU129" s="142" t="s">
        <v>88</v>
      </c>
      <c r="AY129" s="16" t="s">
        <v>147</v>
      </c>
      <c r="BE129" s="143">
        <f>IF(N129="základní",J129,0)</f>
        <v>0</v>
      </c>
      <c r="BF129" s="143">
        <f>IF(N129="snížená",J129,0)</f>
        <v>0</v>
      </c>
      <c r="BG129" s="143">
        <f>IF(N129="zákl. přenesená",J129,0)</f>
        <v>0</v>
      </c>
      <c r="BH129" s="143">
        <f>IF(N129="sníž. přenesená",J129,0)</f>
        <v>0</v>
      </c>
      <c r="BI129" s="143">
        <f>IF(N129="nulová",J129,0)</f>
        <v>0</v>
      </c>
      <c r="BJ129" s="16" t="s">
        <v>86</v>
      </c>
      <c r="BK129" s="143">
        <f>ROUND(I129*H129,2)</f>
        <v>0</v>
      </c>
      <c r="BL129" s="16" t="s">
        <v>154</v>
      </c>
      <c r="BM129" s="142" t="s">
        <v>1050</v>
      </c>
    </row>
    <row r="130" spans="2:65" s="1" customFormat="1" ht="29.25">
      <c r="B130" s="31"/>
      <c r="D130" s="144" t="s">
        <v>156</v>
      </c>
      <c r="F130" s="145" t="s">
        <v>1051</v>
      </c>
      <c r="I130" s="146"/>
      <c r="L130" s="31"/>
      <c r="M130" s="147"/>
      <c r="T130" s="55"/>
      <c r="AT130" s="16" t="s">
        <v>156</v>
      </c>
      <c r="AU130" s="16" t="s">
        <v>88</v>
      </c>
    </row>
    <row r="131" spans="2:65" s="12" customFormat="1" ht="11.25">
      <c r="B131" s="148"/>
      <c r="D131" s="144" t="s">
        <v>158</v>
      </c>
      <c r="E131" s="149" t="s">
        <v>1</v>
      </c>
      <c r="F131" s="150" t="s">
        <v>1052</v>
      </c>
      <c r="H131" s="151">
        <v>4.8</v>
      </c>
      <c r="I131" s="152"/>
      <c r="L131" s="148"/>
      <c r="M131" s="153"/>
      <c r="T131" s="154"/>
      <c r="AT131" s="149" t="s">
        <v>158</v>
      </c>
      <c r="AU131" s="149" t="s">
        <v>88</v>
      </c>
      <c r="AV131" s="12" t="s">
        <v>88</v>
      </c>
      <c r="AW131" s="12" t="s">
        <v>34</v>
      </c>
      <c r="AX131" s="12" t="s">
        <v>78</v>
      </c>
      <c r="AY131" s="149" t="s">
        <v>147</v>
      </c>
    </row>
    <row r="132" spans="2:65" s="12" customFormat="1" ht="11.25">
      <c r="B132" s="148"/>
      <c r="D132" s="144" t="s">
        <v>158</v>
      </c>
      <c r="E132" s="149" t="s">
        <v>1</v>
      </c>
      <c r="F132" s="150" t="s">
        <v>1053</v>
      </c>
      <c r="H132" s="151">
        <v>6.6</v>
      </c>
      <c r="I132" s="152"/>
      <c r="L132" s="148"/>
      <c r="M132" s="153"/>
      <c r="T132" s="154"/>
      <c r="AT132" s="149" t="s">
        <v>158</v>
      </c>
      <c r="AU132" s="149" t="s">
        <v>88</v>
      </c>
      <c r="AV132" s="12" t="s">
        <v>88</v>
      </c>
      <c r="AW132" s="12" t="s">
        <v>34</v>
      </c>
      <c r="AX132" s="12" t="s">
        <v>78</v>
      </c>
      <c r="AY132" s="149" t="s">
        <v>147</v>
      </c>
    </row>
    <row r="133" spans="2:65" s="12" customFormat="1" ht="11.25">
      <c r="B133" s="148"/>
      <c r="D133" s="144" t="s">
        <v>158</v>
      </c>
      <c r="E133" s="149" t="s">
        <v>1</v>
      </c>
      <c r="F133" s="150" t="s">
        <v>1054</v>
      </c>
      <c r="H133" s="151">
        <v>9.3239999999999998</v>
      </c>
      <c r="I133" s="152"/>
      <c r="L133" s="148"/>
      <c r="M133" s="153"/>
      <c r="T133" s="154"/>
      <c r="AT133" s="149" t="s">
        <v>158</v>
      </c>
      <c r="AU133" s="149" t="s">
        <v>88</v>
      </c>
      <c r="AV133" s="12" t="s">
        <v>88</v>
      </c>
      <c r="AW133" s="12" t="s">
        <v>34</v>
      </c>
      <c r="AX133" s="12" t="s">
        <v>78</v>
      </c>
      <c r="AY133" s="149" t="s">
        <v>147</v>
      </c>
    </row>
    <row r="134" spans="2:65" s="13" customFormat="1" ht="11.25">
      <c r="B134" s="155"/>
      <c r="D134" s="144" t="s">
        <v>158</v>
      </c>
      <c r="E134" s="156" t="s">
        <v>1</v>
      </c>
      <c r="F134" s="157" t="s">
        <v>160</v>
      </c>
      <c r="H134" s="158">
        <v>20.723999999999997</v>
      </c>
      <c r="I134" s="159"/>
      <c r="L134" s="155"/>
      <c r="M134" s="160"/>
      <c r="T134" s="161"/>
      <c r="AT134" s="156" t="s">
        <v>158</v>
      </c>
      <c r="AU134" s="156" t="s">
        <v>88</v>
      </c>
      <c r="AV134" s="13" t="s">
        <v>154</v>
      </c>
      <c r="AW134" s="13" t="s">
        <v>34</v>
      </c>
      <c r="AX134" s="13" t="s">
        <v>86</v>
      </c>
      <c r="AY134" s="156" t="s">
        <v>147</v>
      </c>
    </row>
    <row r="135" spans="2:65" s="1" customFormat="1" ht="37.9" customHeight="1">
      <c r="B135" s="31"/>
      <c r="C135" s="131" t="s">
        <v>166</v>
      </c>
      <c r="D135" s="131" t="s">
        <v>149</v>
      </c>
      <c r="E135" s="132" t="s">
        <v>260</v>
      </c>
      <c r="F135" s="133" t="s">
        <v>261</v>
      </c>
      <c r="G135" s="134" t="s">
        <v>224</v>
      </c>
      <c r="H135" s="135">
        <v>338.72399999999999</v>
      </c>
      <c r="I135" s="136"/>
      <c r="J135" s="137">
        <f>ROUND(I135*H135,2)</f>
        <v>0</v>
      </c>
      <c r="K135" s="133" t="s">
        <v>153</v>
      </c>
      <c r="L135" s="31"/>
      <c r="M135" s="138" t="s">
        <v>1</v>
      </c>
      <c r="N135" s="139" t="s">
        <v>43</v>
      </c>
      <c r="P135" s="140">
        <f>O135*H135</f>
        <v>0</v>
      </c>
      <c r="Q135" s="140">
        <v>0</v>
      </c>
      <c r="R135" s="140">
        <f>Q135*H135</f>
        <v>0</v>
      </c>
      <c r="S135" s="140">
        <v>0</v>
      </c>
      <c r="T135" s="141">
        <f>S135*H135</f>
        <v>0</v>
      </c>
      <c r="AR135" s="142" t="s">
        <v>154</v>
      </c>
      <c r="AT135" s="142" t="s">
        <v>149</v>
      </c>
      <c r="AU135" s="142" t="s">
        <v>88</v>
      </c>
      <c r="AY135" s="16" t="s">
        <v>147</v>
      </c>
      <c r="BE135" s="143">
        <f>IF(N135="základní",J135,0)</f>
        <v>0</v>
      </c>
      <c r="BF135" s="143">
        <f>IF(N135="snížená",J135,0)</f>
        <v>0</v>
      </c>
      <c r="BG135" s="143">
        <f>IF(N135="zákl. přenesená",J135,0)</f>
        <v>0</v>
      </c>
      <c r="BH135" s="143">
        <f>IF(N135="sníž. přenesená",J135,0)</f>
        <v>0</v>
      </c>
      <c r="BI135" s="143">
        <f>IF(N135="nulová",J135,0)</f>
        <v>0</v>
      </c>
      <c r="BJ135" s="16" t="s">
        <v>86</v>
      </c>
      <c r="BK135" s="143">
        <f>ROUND(I135*H135,2)</f>
        <v>0</v>
      </c>
      <c r="BL135" s="16" t="s">
        <v>154</v>
      </c>
      <c r="BM135" s="142" t="s">
        <v>1055</v>
      </c>
    </row>
    <row r="136" spans="2:65" s="1" customFormat="1" ht="39">
      <c r="B136" s="31"/>
      <c r="D136" s="144" t="s">
        <v>156</v>
      </c>
      <c r="F136" s="145" t="s">
        <v>263</v>
      </c>
      <c r="I136" s="146"/>
      <c r="L136" s="31"/>
      <c r="M136" s="147"/>
      <c r="T136" s="55"/>
      <c r="AT136" s="16" t="s">
        <v>156</v>
      </c>
      <c r="AU136" s="16" t="s">
        <v>88</v>
      </c>
    </row>
    <row r="137" spans="2:65" s="12" customFormat="1" ht="22.5">
      <c r="B137" s="148"/>
      <c r="D137" s="144" t="s">
        <v>158</v>
      </c>
      <c r="E137" s="149" t="s">
        <v>1</v>
      </c>
      <c r="F137" s="150" t="s">
        <v>1056</v>
      </c>
      <c r="H137" s="151">
        <v>318</v>
      </c>
      <c r="I137" s="152"/>
      <c r="L137" s="148"/>
      <c r="M137" s="153"/>
      <c r="T137" s="154"/>
      <c r="AT137" s="149" t="s">
        <v>158</v>
      </c>
      <c r="AU137" s="149" t="s">
        <v>88</v>
      </c>
      <c r="AV137" s="12" t="s">
        <v>88</v>
      </c>
      <c r="AW137" s="12" t="s">
        <v>34</v>
      </c>
      <c r="AX137" s="12" t="s">
        <v>78</v>
      </c>
      <c r="AY137" s="149" t="s">
        <v>147</v>
      </c>
    </row>
    <row r="138" spans="2:65" s="12" customFormat="1" ht="22.5">
      <c r="B138" s="148"/>
      <c r="D138" s="144" t="s">
        <v>158</v>
      </c>
      <c r="E138" s="149" t="s">
        <v>1</v>
      </c>
      <c r="F138" s="150" t="s">
        <v>1057</v>
      </c>
      <c r="H138" s="151">
        <v>4.8</v>
      </c>
      <c r="I138" s="152"/>
      <c r="L138" s="148"/>
      <c r="M138" s="153"/>
      <c r="T138" s="154"/>
      <c r="AT138" s="149" t="s">
        <v>158</v>
      </c>
      <c r="AU138" s="149" t="s">
        <v>88</v>
      </c>
      <c r="AV138" s="12" t="s">
        <v>88</v>
      </c>
      <c r="AW138" s="12" t="s">
        <v>34</v>
      </c>
      <c r="AX138" s="12" t="s">
        <v>78</v>
      </c>
      <c r="AY138" s="149" t="s">
        <v>147</v>
      </c>
    </row>
    <row r="139" spans="2:65" s="12" customFormat="1" ht="22.5">
      <c r="B139" s="148"/>
      <c r="D139" s="144" t="s">
        <v>158</v>
      </c>
      <c r="E139" s="149" t="s">
        <v>1</v>
      </c>
      <c r="F139" s="150" t="s">
        <v>1058</v>
      </c>
      <c r="H139" s="151">
        <v>6.6</v>
      </c>
      <c r="I139" s="152"/>
      <c r="L139" s="148"/>
      <c r="M139" s="153"/>
      <c r="T139" s="154"/>
      <c r="AT139" s="149" t="s">
        <v>158</v>
      </c>
      <c r="AU139" s="149" t="s">
        <v>88</v>
      </c>
      <c r="AV139" s="12" t="s">
        <v>88</v>
      </c>
      <c r="AW139" s="12" t="s">
        <v>34</v>
      </c>
      <c r="AX139" s="12" t="s">
        <v>78</v>
      </c>
      <c r="AY139" s="149" t="s">
        <v>147</v>
      </c>
    </row>
    <row r="140" spans="2:65" s="12" customFormat="1" ht="22.5">
      <c r="B140" s="148"/>
      <c r="D140" s="144" t="s">
        <v>158</v>
      </c>
      <c r="E140" s="149" t="s">
        <v>1</v>
      </c>
      <c r="F140" s="150" t="s">
        <v>1059</v>
      </c>
      <c r="H140" s="151">
        <v>9.3239999999999998</v>
      </c>
      <c r="I140" s="152"/>
      <c r="L140" s="148"/>
      <c r="M140" s="153"/>
      <c r="T140" s="154"/>
      <c r="AT140" s="149" t="s">
        <v>158</v>
      </c>
      <c r="AU140" s="149" t="s">
        <v>88</v>
      </c>
      <c r="AV140" s="12" t="s">
        <v>88</v>
      </c>
      <c r="AW140" s="12" t="s">
        <v>34</v>
      </c>
      <c r="AX140" s="12" t="s">
        <v>78</v>
      </c>
      <c r="AY140" s="149" t="s">
        <v>147</v>
      </c>
    </row>
    <row r="141" spans="2:65" s="13" customFormat="1" ht="11.25">
      <c r="B141" s="155"/>
      <c r="D141" s="144" t="s">
        <v>158</v>
      </c>
      <c r="E141" s="156" t="s">
        <v>1</v>
      </c>
      <c r="F141" s="157" t="s">
        <v>160</v>
      </c>
      <c r="H141" s="158">
        <v>338.72400000000005</v>
      </c>
      <c r="I141" s="159"/>
      <c r="L141" s="155"/>
      <c r="M141" s="160"/>
      <c r="T141" s="161"/>
      <c r="AT141" s="156" t="s">
        <v>158</v>
      </c>
      <c r="AU141" s="156" t="s">
        <v>88</v>
      </c>
      <c r="AV141" s="13" t="s">
        <v>154</v>
      </c>
      <c r="AW141" s="13" t="s">
        <v>34</v>
      </c>
      <c r="AX141" s="13" t="s">
        <v>86</v>
      </c>
      <c r="AY141" s="156" t="s">
        <v>147</v>
      </c>
    </row>
    <row r="142" spans="2:65" s="1" customFormat="1" ht="24.2" customHeight="1">
      <c r="B142" s="31"/>
      <c r="C142" s="131" t="s">
        <v>154</v>
      </c>
      <c r="D142" s="131" t="s">
        <v>149</v>
      </c>
      <c r="E142" s="132" t="s">
        <v>285</v>
      </c>
      <c r="F142" s="133" t="s">
        <v>286</v>
      </c>
      <c r="G142" s="134" t="s">
        <v>224</v>
      </c>
      <c r="H142" s="135">
        <v>108.6</v>
      </c>
      <c r="I142" s="136"/>
      <c r="J142" s="137">
        <f>ROUND(I142*H142,2)</f>
        <v>0</v>
      </c>
      <c r="K142" s="133" t="s">
        <v>153</v>
      </c>
      <c r="L142" s="31"/>
      <c r="M142" s="138" t="s">
        <v>1</v>
      </c>
      <c r="N142" s="139" t="s">
        <v>43</v>
      </c>
      <c r="P142" s="140">
        <f>O142*H142</f>
        <v>0</v>
      </c>
      <c r="Q142" s="140">
        <v>0</v>
      </c>
      <c r="R142" s="140">
        <f>Q142*H142</f>
        <v>0</v>
      </c>
      <c r="S142" s="140">
        <v>0</v>
      </c>
      <c r="T142" s="141">
        <f>S142*H142</f>
        <v>0</v>
      </c>
      <c r="AR142" s="142" t="s">
        <v>154</v>
      </c>
      <c r="AT142" s="142" t="s">
        <v>149</v>
      </c>
      <c r="AU142" s="142" t="s">
        <v>88</v>
      </c>
      <c r="AY142" s="16" t="s">
        <v>147</v>
      </c>
      <c r="BE142" s="143">
        <f>IF(N142="základní",J142,0)</f>
        <v>0</v>
      </c>
      <c r="BF142" s="143">
        <f>IF(N142="snížená",J142,0)</f>
        <v>0</v>
      </c>
      <c r="BG142" s="143">
        <f>IF(N142="zákl. přenesená",J142,0)</f>
        <v>0</v>
      </c>
      <c r="BH142" s="143">
        <f>IF(N142="sníž. přenesená",J142,0)</f>
        <v>0</v>
      </c>
      <c r="BI142" s="143">
        <f>IF(N142="nulová",J142,0)</f>
        <v>0</v>
      </c>
      <c r="BJ142" s="16" t="s">
        <v>86</v>
      </c>
      <c r="BK142" s="143">
        <f>ROUND(I142*H142,2)</f>
        <v>0</v>
      </c>
      <c r="BL142" s="16" t="s">
        <v>154</v>
      </c>
      <c r="BM142" s="142" t="s">
        <v>1060</v>
      </c>
    </row>
    <row r="143" spans="2:65" s="1" customFormat="1" ht="29.25">
      <c r="B143" s="31"/>
      <c r="D143" s="144" t="s">
        <v>156</v>
      </c>
      <c r="F143" s="145" t="s">
        <v>288</v>
      </c>
      <c r="I143" s="146"/>
      <c r="L143" s="31"/>
      <c r="M143" s="147"/>
      <c r="T143" s="55"/>
      <c r="AT143" s="16" t="s">
        <v>156</v>
      </c>
      <c r="AU143" s="16" t="s">
        <v>88</v>
      </c>
    </row>
    <row r="144" spans="2:65" s="12" customFormat="1" ht="22.5">
      <c r="B144" s="148"/>
      <c r="D144" s="144" t="s">
        <v>158</v>
      </c>
      <c r="E144" s="149" t="s">
        <v>1</v>
      </c>
      <c r="F144" s="150" t="s">
        <v>1061</v>
      </c>
      <c r="H144" s="151">
        <v>108.6</v>
      </c>
      <c r="I144" s="152"/>
      <c r="L144" s="148"/>
      <c r="M144" s="153"/>
      <c r="T144" s="154"/>
      <c r="AT144" s="149" t="s">
        <v>158</v>
      </c>
      <c r="AU144" s="149" t="s">
        <v>88</v>
      </c>
      <c r="AV144" s="12" t="s">
        <v>88</v>
      </c>
      <c r="AW144" s="12" t="s">
        <v>34</v>
      </c>
      <c r="AX144" s="12" t="s">
        <v>78</v>
      </c>
      <c r="AY144" s="149" t="s">
        <v>147</v>
      </c>
    </row>
    <row r="145" spans="2:65" s="13" customFormat="1" ht="11.25">
      <c r="B145" s="155"/>
      <c r="D145" s="144" t="s">
        <v>158</v>
      </c>
      <c r="E145" s="156" t="s">
        <v>1</v>
      </c>
      <c r="F145" s="157" t="s">
        <v>160</v>
      </c>
      <c r="H145" s="158">
        <v>108.6</v>
      </c>
      <c r="I145" s="159"/>
      <c r="L145" s="155"/>
      <c r="M145" s="160"/>
      <c r="T145" s="161"/>
      <c r="AT145" s="156" t="s">
        <v>158</v>
      </c>
      <c r="AU145" s="156" t="s">
        <v>88</v>
      </c>
      <c r="AV145" s="13" t="s">
        <v>154</v>
      </c>
      <c r="AW145" s="13" t="s">
        <v>34</v>
      </c>
      <c r="AX145" s="13" t="s">
        <v>86</v>
      </c>
      <c r="AY145" s="156" t="s">
        <v>147</v>
      </c>
    </row>
    <row r="146" spans="2:65" s="1" customFormat="1" ht="16.5" customHeight="1">
      <c r="B146" s="31"/>
      <c r="C146" s="171" t="s">
        <v>178</v>
      </c>
      <c r="D146" s="171" t="s">
        <v>444</v>
      </c>
      <c r="E146" s="172" t="s">
        <v>1062</v>
      </c>
      <c r="F146" s="173" t="s">
        <v>1063</v>
      </c>
      <c r="G146" s="174" t="s">
        <v>380</v>
      </c>
      <c r="H146" s="175">
        <v>200.91</v>
      </c>
      <c r="I146" s="176"/>
      <c r="J146" s="177">
        <f>ROUND(I146*H146,2)</f>
        <v>0</v>
      </c>
      <c r="K146" s="173" t="s">
        <v>153</v>
      </c>
      <c r="L146" s="178"/>
      <c r="M146" s="179" t="s">
        <v>1</v>
      </c>
      <c r="N146" s="180" t="s">
        <v>43</v>
      </c>
      <c r="P146" s="140">
        <f>O146*H146</f>
        <v>0</v>
      </c>
      <c r="Q146" s="140">
        <v>1</v>
      </c>
      <c r="R146" s="140">
        <f>Q146*H146</f>
        <v>200.91</v>
      </c>
      <c r="S146" s="140">
        <v>0</v>
      </c>
      <c r="T146" s="141">
        <f>S146*H146</f>
        <v>0</v>
      </c>
      <c r="AR146" s="142" t="s">
        <v>197</v>
      </c>
      <c r="AT146" s="142" t="s">
        <v>444</v>
      </c>
      <c r="AU146" s="142" t="s">
        <v>88</v>
      </c>
      <c r="AY146" s="16" t="s">
        <v>147</v>
      </c>
      <c r="BE146" s="143">
        <f>IF(N146="základní",J146,0)</f>
        <v>0</v>
      </c>
      <c r="BF146" s="143">
        <f>IF(N146="snížená",J146,0)</f>
        <v>0</v>
      </c>
      <c r="BG146" s="143">
        <f>IF(N146="zákl. přenesená",J146,0)</f>
        <v>0</v>
      </c>
      <c r="BH146" s="143">
        <f>IF(N146="sníž. přenesená",J146,0)</f>
        <v>0</v>
      </c>
      <c r="BI146" s="143">
        <f>IF(N146="nulová",J146,0)</f>
        <v>0</v>
      </c>
      <c r="BJ146" s="16" t="s">
        <v>86</v>
      </c>
      <c r="BK146" s="143">
        <f>ROUND(I146*H146,2)</f>
        <v>0</v>
      </c>
      <c r="BL146" s="16" t="s">
        <v>154</v>
      </c>
      <c r="BM146" s="142" t="s">
        <v>1064</v>
      </c>
    </row>
    <row r="147" spans="2:65" s="1" customFormat="1" ht="11.25">
      <c r="B147" s="31"/>
      <c r="D147" s="144" t="s">
        <v>156</v>
      </c>
      <c r="F147" s="145" t="s">
        <v>1063</v>
      </c>
      <c r="I147" s="146"/>
      <c r="L147" s="31"/>
      <c r="M147" s="147"/>
      <c r="T147" s="55"/>
      <c r="AT147" s="16" t="s">
        <v>156</v>
      </c>
      <c r="AU147" s="16" t="s">
        <v>88</v>
      </c>
    </row>
    <row r="148" spans="2:65" s="12" customFormat="1" ht="11.25">
      <c r="B148" s="148"/>
      <c r="D148" s="144" t="s">
        <v>158</v>
      </c>
      <c r="E148" s="149" t="s">
        <v>1</v>
      </c>
      <c r="F148" s="150" t="s">
        <v>1065</v>
      </c>
      <c r="H148" s="151">
        <v>200.91</v>
      </c>
      <c r="I148" s="152"/>
      <c r="L148" s="148"/>
      <c r="M148" s="153"/>
      <c r="T148" s="154"/>
      <c r="AT148" s="149" t="s">
        <v>158</v>
      </c>
      <c r="AU148" s="149" t="s">
        <v>88</v>
      </c>
      <c r="AV148" s="12" t="s">
        <v>88</v>
      </c>
      <c r="AW148" s="12" t="s">
        <v>34</v>
      </c>
      <c r="AX148" s="12" t="s">
        <v>78</v>
      </c>
      <c r="AY148" s="149" t="s">
        <v>147</v>
      </c>
    </row>
    <row r="149" spans="2:65" s="13" customFormat="1" ht="11.25">
      <c r="B149" s="155"/>
      <c r="D149" s="144" t="s">
        <v>158</v>
      </c>
      <c r="E149" s="156" t="s">
        <v>1</v>
      </c>
      <c r="F149" s="157" t="s">
        <v>160</v>
      </c>
      <c r="H149" s="158">
        <v>200.91</v>
      </c>
      <c r="I149" s="159"/>
      <c r="L149" s="155"/>
      <c r="M149" s="160"/>
      <c r="T149" s="161"/>
      <c r="AT149" s="156" t="s">
        <v>158</v>
      </c>
      <c r="AU149" s="156" t="s">
        <v>88</v>
      </c>
      <c r="AV149" s="13" t="s">
        <v>154</v>
      </c>
      <c r="AW149" s="13" t="s">
        <v>34</v>
      </c>
      <c r="AX149" s="13" t="s">
        <v>86</v>
      </c>
      <c r="AY149" s="156" t="s">
        <v>147</v>
      </c>
    </row>
    <row r="150" spans="2:65" s="1" customFormat="1" ht="16.5" customHeight="1">
      <c r="B150" s="31"/>
      <c r="C150" s="131" t="s">
        <v>184</v>
      </c>
      <c r="D150" s="131" t="s">
        <v>149</v>
      </c>
      <c r="E150" s="132" t="s">
        <v>296</v>
      </c>
      <c r="F150" s="133" t="s">
        <v>297</v>
      </c>
      <c r="G150" s="134" t="s">
        <v>224</v>
      </c>
      <c r="H150" s="135">
        <v>338.72399999999999</v>
      </c>
      <c r="I150" s="136"/>
      <c r="J150" s="137">
        <f>ROUND(I150*H150,2)</f>
        <v>0</v>
      </c>
      <c r="K150" s="133" t="s">
        <v>153</v>
      </c>
      <c r="L150" s="31"/>
      <c r="M150" s="138" t="s">
        <v>1</v>
      </c>
      <c r="N150" s="139" t="s">
        <v>43</v>
      </c>
      <c r="P150" s="140">
        <f>O150*H150</f>
        <v>0</v>
      </c>
      <c r="Q150" s="140">
        <v>0</v>
      </c>
      <c r="R150" s="140">
        <f>Q150*H150</f>
        <v>0</v>
      </c>
      <c r="S150" s="140">
        <v>0</v>
      </c>
      <c r="T150" s="141">
        <f>S150*H150</f>
        <v>0</v>
      </c>
      <c r="AR150" s="142" t="s">
        <v>154</v>
      </c>
      <c r="AT150" s="142" t="s">
        <v>149</v>
      </c>
      <c r="AU150" s="142" t="s">
        <v>88</v>
      </c>
      <c r="AY150" s="16" t="s">
        <v>147</v>
      </c>
      <c r="BE150" s="143">
        <f>IF(N150="základní",J150,0)</f>
        <v>0</v>
      </c>
      <c r="BF150" s="143">
        <f>IF(N150="snížená",J150,0)</f>
        <v>0</v>
      </c>
      <c r="BG150" s="143">
        <f>IF(N150="zákl. přenesená",J150,0)</f>
        <v>0</v>
      </c>
      <c r="BH150" s="143">
        <f>IF(N150="sníž. přenesená",J150,0)</f>
        <v>0</v>
      </c>
      <c r="BI150" s="143">
        <f>IF(N150="nulová",J150,0)</f>
        <v>0</v>
      </c>
      <c r="BJ150" s="16" t="s">
        <v>86</v>
      </c>
      <c r="BK150" s="143">
        <f>ROUND(I150*H150,2)</f>
        <v>0</v>
      </c>
      <c r="BL150" s="16" t="s">
        <v>154</v>
      </c>
      <c r="BM150" s="142" t="s">
        <v>1066</v>
      </c>
    </row>
    <row r="151" spans="2:65" s="1" customFormat="1" ht="19.5">
      <c r="B151" s="31"/>
      <c r="D151" s="144" t="s">
        <v>156</v>
      </c>
      <c r="F151" s="145" t="s">
        <v>299</v>
      </c>
      <c r="I151" s="146"/>
      <c r="L151" s="31"/>
      <c r="M151" s="147"/>
      <c r="T151" s="55"/>
      <c r="AT151" s="16" t="s">
        <v>156</v>
      </c>
      <c r="AU151" s="16" t="s">
        <v>88</v>
      </c>
    </row>
    <row r="152" spans="2:65" s="12" customFormat="1" ht="22.5">
      <c r="B152" s="148"/>
      <c r="D152" s="144" t="s">
        <v>158</v>
      </c>
      <c r="E152" s="149" t="s">
        <v>1</v>
      </c>
      <c r="F152" s="150" t="s">
        <v>1067</v>
      </c>
      <c r="H152" s="151">
        <v>318</v>
      </c>
      <c r="I152" s="152"/>
      <c r="L152" s="148"/>
      <c r="M152" s="153"/>
      <c r="T152" s="154"/>
      <c r="AT152" s="149" t="s">
        <v>158</v>
      </c>
      <c r="AU152" s="149" t="s">
        <v>88</v>
      </c>
      <c r="AV152" s="12" t="s">
        <v>88</v>
      </c>
      <c r="AW152" s="12" t="s">
        <v>34</v>
      </c>
      <c r="AX152" s="12" t="s">
        <v>78</v>
      </c>
      <c r="AY152" s="149" t="s">
        <v>147</v>
      </c>
    </row>
    <row r="153" spans="2:65" s="12" customFormat="1" ht="11.25">
      <c r="B153" s="148"/>
      <c r="D153" s="144" t="s">
        <v>158</v>
      </c>
      <c r="E153" s="149" t="s">
        <v>1</v>
      </c>
      <c r="F153" s="150" t="s">
        <v>1068</v>
      </c>
      <c r="H153" s="151">
        <v>4.8</v>
      </c>
      <c r="I153" s="152"/>
      <c r="L153" s="148"/>
      <c r="M153" s="153"/>
      <c r="T153" s="154"/>
      <c r="AT153" s="149" t="s">
        <v>158</v>
      </c>
      <c r="AU153" s="149" t="s">
        <v>88</v>
      </c>
      <c r="AV153" s="12" t="s">
        <v>88</v>
      </c>
      <c r="AW153" s="12" t="s">
        <v>34</v>
      </c>
      <c r="AX153" s="12" t="s">
        <v>78</v>
      </c>
      <c r="AY153" s="149" t="s">
        <v>147</v>
      </c>
    </row>
    <row r="154" spans="2:65" s="12" customFormat="1" ht="11.25">
      <c r="B154" s="148"/>
      <c r="D154" s="144" t="s">
        <v>158</v>
      </c>
      <c r="E154" s="149" t="s">
        <v>1</v>
      </c>
      <c r="F154" s="150" t="s">
        <v>1069</v>
      </c>
      <c r="H154" s="151">
        <v>6.6</v>
      </c>
      <c r="I154" s="152"/>
      <c r="L154" s="148"/>
      <c r="M154" s="153"/>
      <c r="T154" s="154"/>
      <c r="AT154" s="149" t="s">
        <v>158</v>
      </c>
      <c r="AU154" s="149" t="s">
        <v>88</v>
      </c>
      <c r="AV154" s="12" t="s">
        <v>88</v>
      </c>
      <c r="AW154" s="12" t="s">
        <v>34</v>
      </c>
      <c r="AX154" s="12" t="s">
        <v>78</v>
      </c>
      <c r="AY154" s="149" t="s">
        <v>147</v>
      </c>
    </row>
    <row r="155" spans="2:65" s="12" customFormat="1" ht="22.5">
      <c r="B155" s="148"/>
      <c r="D155" s="144" t="s">
        <v>158</v>
      </c>
      <c r="E155" s="149" t="s">
        <v>1</v>
      </c>
      <c r="F155" s="150" t="s">
        <v>1070</v>
      </c>
      <c r="H155" s="151">
        <v>9.3239999999999998</v>
      </c>
      <c r="I155" s="152"/>
      <c r="L155" s="148"/>
      <c r="M155" s="153"/>
      <c r="T155" s="154"/>
      <c r="AT155" s="149" t="s">
        <v>158</v>
      </c>
      <c r="AU155" s="149" t="s">
        <v>88</v>
      </c>
      <c r="AV155" s="12" t="s">
        <v>88</v>
      </c>
      <c r="AW155" s="12" t="s">
        <v>34</v>
      </c>
      <c r="AX155" s="12" t="s">
        <v>78</v>
      </c>
      <c r="AY155" s="149" t="s">
        <v>147</v>
      </c>
    </row>
    <row r="156" spans="2:65" s="13" customFormat="1" ht="11.25">
      <c r="B156" s="155"/>
      <c r="D156" s="144" t="s">
        <v>158</v>
      </c>
      <c r="E156" s="156" t="s">
        <v>1</v>
      </c>
      <c r="F156" s="157" t="s">
        <v>160</v>
      </c>
      <c r="H156" s="158">
        <v>338.72400000000005</v>
      </c>
      <c r="I156" s="159"/>
      <c r="L156" s="155"/>
      <c r="M156" s="160"/>
      <c r="T156" s="161"/>
      <c r="AT156" s="156" t="s">
        <v>158</v>
      </c>
      <c r="AU156" s="156" t="s">
        <v>88</v>
      </c>
      <c r="AV156" s="13" t="s">
        <v>154</v>
      </c>
      <c r="AW156" s="13" t="s">
        <v>34</v>
      </c>
      <c r="AX156" s="13" t="s">
        <v>86</v>
      </c>
      <c r="AY156" s="156" t="s">
        <v>147</v>
      </c>
    </row>
    <row r="157" spans="2:65" s="1" customFormat="1" ht="24.2" customHeight="1">
      <c r="B157" s="31"/>
      <c r="C157" s="131" t="s">
        <v>191</v>
      </c>
      <c r="D157" s="131" t="s">
        <v>149</v>
      </c>
      <c r="E157" s="132" t="s">
        <v>307</v>
      </c>
      <c r="F157" s="133" t="s">
        <v>308</v>
      </c>
      <c r="G157" s="134" t="s">
        <v>152</v>
      </c>
      <c r="H157" s="135">
        <v>767.61599999999999</v>
      </c>
      <c r="I157" s="136"/>
      <c r="J157" s="137">
        <f>ROUND(I157*H157,2)</f>
        <v>0</v>
      </c>
      <c r="K157" s="133" t="s">
        <v>153</v>
      </c>
      <c r="L157" s="31"/>
      <c r="M157" s="138" t="s">
        <v>1</v>
      </c>
      <c r="N157" s="139" t="s">
        <v>43</v>
      </c>
      <c r="P157" s="140">
        <f>O157*H157</f>
        <v>0</v>
      </c>
      <c r="Q157" s="140">
        <v>0</v>
      </c>
      <c r="R157" s="140">
        <f>Q157*H157</f>
        <v>0</v>
      </c>
      <c r="S157" s="140">
        <v>0</v>
      </c>
      <c r="T157" s="141">
        <f>S157*H157</f>
        <v>0</v>
      </c>
      <c r="AR157" s="142" t="s">
        <v>154</v>
      </c>
      <c r="AT157" s="142" t="s">
        <v>149</v>
      </c>
      <c r="AU157" s="142" t="s">
        <v>88</v>
      </c>
      <c r="AY157" s="16" t="s">
        <v>147</v>
      </c>
      <c r="BE157" s="143">
        <f>IF(N157="základní",J157,0)</f>
        <v>0</v>
      </c>
      <c r="BF157" s="143">
        <f>IF(N157="snížená",J157,0)</f>
        <v>0</v>
      </c>
      <c r="BG157" s="143">
        <f>IF(N157="zákl. přenesená",J157,0)</f>
        <v>0</v>
      </c>
      <c r="BH157" s="143">
        <f>IF(N157="sníž. přenesená",J157,0)</f>
        <v>0</v>
      </c>
      <c r="BI157" s="143">
        <f>IF(N157="nulová",J157,0)</f>
        <v>0</v>
      </c>
      <c r="BJ157" s="16" t="s">
        <v>86</v>
      </c>
      <c r="BK157" s="143">
        <f>ROUND(I157*H157,2)</f>
        <v>0</v>
      </c>
      <c r="BL157" s="16" t="s">
        <v>154</v>
      </c>
      <c r="BM157" s="142" t="s">
        <v>1071</v>
      </c>
    </row>
    <row r="158" spans="2:65" s="1" customFormat="1" ht="19.5">
      <c r="B158" s="31"/>
      <c r="D158" s="144" t="s">
        <v>156</v>
      </c>
      <c r="F158" s="145" t="s">
        <v>310</v>
      </c>
      <c r="I158" s="146"/>
      <c r="L158" s="31"/>
      <c r="M158" s="147"/>
      <c r="T158" s="55"/>
      <c r="AT158" s="16" t="s">
        <v>156</v>
      </c>
      <c r="AU158" s="16" t="s">
        <v>88</v>
      </c>
    </row>
    <row r="159" spans="2:65" s="12" customFormat="1" ht="22.5">
      <c r="B159" s="148"/>
      <c r="D159" s="144" t="s">
        <v>158</v>
      </c>
      <c r="E159" s="149" t="s">
        <v>1</v>
      </c>
      <c r="F159" s="150" t="s">
        <v>1072</v>
      </c>
      <c r="H159" s="151">
        <v>330.976</v>
      </c>
      <c r="I159" s="152"/>
      <c r="L159" s="148"/>
      <c r="M159" s="153"/>
      <c r="T159" s="154"/>
      <c r="AT159" s="149" t="s">
        <v>158</v>
      </c>
      <c r="AU159" s="149" t="s">
        <v>88</v>
      </c>
      <c r="AV159" s="12" t="s">
        <v>88</v>
      </c>
      <c r="AW159" s="12" t="s">
        <v>34</v>
      </c>
      <c r="AX159" s="12" t="s">
        <v>78</v>
      </c>
      <c r="AY159" s="149" t="s">
        <v>147</v>
      </c>
    </row>
    <row r="160" spans="2:65" s="12" customFormat="1" ht="11.25">
      <c r="B160" s="148"/>
      <c r="D160" s="144" t="s">
        <v>158</v>
      </c>
      <c r="E160" s="149" t="s">
        <v>1</v>
      </c>
      <c r="F160" s="150" t="s">
        <v>1073</v>
      </c>
      <c r="H160" s="151">
        <v>421.1</v>
      </c>
      <c r="I160" s="152"/>
      <c r="L160" s="148"/>
      <c r="M160" s="153"/>
      <c r="T160" s="154"/>
      <c r="AT160" s="149" t="s">
        <v>158</v>
      </c>
      <c r="AU160" s="149" t="s">
        <v>88</v>
      </c>
      <c r="AV160" s="12" t="s">
        <v>88</v>
      </c>
      <c r="AW160" s="12" t="s">
        <v>34</v>
      </c>
      <c r="AX160" s="12" t="s">
        <v>78</v>
      </c>
      <c r="AY160" s="149" t="s">
        <v>147</v>
      </c>
    </row>
    <row r="161" spans="2:65" s="12" customFormat="1" ht="11.25">
      <c r="B161" s="148"/>
      <c r="D161" s="144" t="s">
        <v>158</v>
      </c>
      <c r="E161" s="149" t="s">
        <v>1</v>
      </c>
      <c r="F161" s="150" t="s">
        <v>1074</v>
      </c>
      <c r="H161" s="151">
        <v>15.54</v>
      </c>
      <c r="I161" s="152"/>
      <c r="L161" s="148"/>
      <c r="M161" s="153"/>
      <c r="T161" s="154"/>
      <c r="AT161" s="149" t="s">
        <v>158</v>
      </c>
      <c r="AU161" s="149" t="s">
        <v>88</v>
      </c>
      <c r="AV161" s="12" t="s">
        <v>88</v>
      </c>
      <c r="AW161" s="12" t="s">
        <v>34</v>
      </c>
      <c r="AX161" s="12" t="s">
        <v>78</v>
      </c>
      <c r="AY161" s="149" t="s">
        <v>147</v>
      </c>
    </row>
    <row r="162" spans="2:65" s="13" customFormat="1" ht="11.25">
      <c r="B162" s="155"/>
      <c r="D162" s="144" t="s">
        <v>158</v>
      </c>
      <c r="E162" s="156" t="s">
        <v>1</v>
      </c>
      <c r="F162" s="157" t="s">
        <v>160</v>
      </c>
      <c r="H162" s="158">
        <v>767.61599999999999</v>
      </c>
      <c r="I162" s="159"/>
      <c r="L162" s="155"/>
      <c r="M162" s="160"/>
      <c r="T162" s="161"/>
      <c r="AT162" s="156" t="s">
        <v>158</v>
      </c>
      <c r="AU162" s="156" t="s">
        <v>88</v>
      </c>
      <c r="AV162" s="13" t="s">
        <v>154</v>
      </c>
      <c r="AW162" s="13" t="s">
        <v>34</v>
      </c>
      <c r="AX162" s="13" t="s">
        <v>86</v>
      </c>
      <c r="AY162" s="156" t="s">
        <v>147</v>
      </c>
    </row>
    <row r="163" spans="2:65" s="1" customFormat="1" ht="24.2" customHeight="1">
      <c r="B163" s="31"/>
      <c r="C163" s="131" t="s">
        <v>197</v>
      </c>
      <c r="D163" s="131" t="s">
        <v>149</v>
      </c>
      <c r="E163" s="132" t="s">
        <v>314</v>
      </c>
      <c r="F163" s="133" t="s">
        <v>315</v>
      </c>
      <c r="G163" s="134" t="s">
        <v>152</v>
      </c>
      <c r="H163" s="135">
        <v>421.1</v>
      </c>
      <c r="I163" s="136"/>
      <c r="J163" s="137">
        <f>ROUND(I163*H163,2)</f>
        <v>0</v>
      </c>
      <c r="K163" s="133" t="s">
        <v>153</v>
      </c>
      <c r="L163" s="31"/>
      <c r="M163" s="138" t="s">
        <v>1</v>
      </c>
      <c r="N163" s="139" t="s">
        <v>43</v>
      </c>
      <c r="P163" s="140">
        <f>O163*H163</f>
        <v>0</v>
      </c>
      <c r="Q163" s="140">
        <v>0</v>
      </c>
      <c r="R163" s="140">
        <f>Q163*H163</f>
        <v>0</v>
      </c>
      <c r="S163" s="140">
        <v>0</v>
      </c>
      <c r="T163" s="141">
        <f>S163*H163</f>
        <v>0</v>
      </c>
      <c r="AR163" s="142" t="s">
        <v>154</v>
      </c>
      <c r="AT163" s="142" t="s">
        <v>149</v>
      </c>
      <c r="AU163" s="142" t="s">
        <v>88</v>
      </c>
      <c r="AY163" s="16" t="s">
        <v>147</v>
      </c>
      <c r="BE163" s="143">
        <f>IF(N163="základní",J163,0)</f>
        <v>0</v>
      </c>
      <c r="BF163" s="143">
        <f>IF(N163="snížená",J163,0)</f>
        <v>0</v>
      </c>
      <c r="BG163" s="143">
        <f>IF(N163="zákl. přenesená",J163,0)</f>
        <v>0</v>
      </c>
      <c r="BH163" s="143">
        <f>IF(N163="sníž. přenesená",J163,0)</f>
        <v>0</v>
      </c>
      <c r="BI163" s="143">
        <f>IF(N163="nulová",J163,0)</f>
        <v>0</v>
      </c>
      <c r="BJ163" s="16" t="s">
        <v>86</v>
      </c>
      <c r="BK163" s="143">
        <f>ROUND(I163*H163,2)</f>
        <v>0</v>
      </c>
      <c r="BL163" s="16" t="s">
        <v>154</v>
      </c>
      <c r="BM163" s="142" t="s">
        <v>1075</v>
      </c>
    </row>
    <row r="164" spans="2:65" s="1" customFormat="1" ht="29.25">
      <c r="B164" s="31"/>
      <c r="D164" s="144" t="s">
        <v>156</v>
      </c>
      <c r="F164" s="145" t="s">
        <v>317</v>
      </c>
      <c r="I164" s="146"/>
      <c r="L164" s="31"/>
      <c r="M164" s="147"/>
      <c r="T164" s="55"/>
      <c r="AT164" s="16" t="s">
        <v>156</v>
      </c>
      <c r="AU164" s="16" t="s">
        <v>88</v>
      </c>
    </row>
    <row r="165" spans="2:65" s="12" customFormat="1" ht="11.25">
      <c r="B165" s="148"/>
      <c r="D165" s="144" t="s">
        <v>158</v>
      </c>
      <c r="E165" s="149" t="s">
        <v>1</v>
      </c>
      <c r="F165" s="150" t="s">
        <v>1073</v>
      </c>
      <c r="H165" s="151">
        <v>421.1</v>
      </c>
      <c r="I165" s="152"/>
      <c r="L165" s="148"/>
      <c r="M165" s="153"/>
      <c r="T165" s="154"/>
      <c r="AT165" s="149" t="s">
        <v>158</v>
      </c>
      <c r="AU165" s="149" t="s">
        <v>88</v>
      </c>
      <c r="AV165" s="12" t="s">
        <v>88</v>
      </c>
      <c r="AW165" s="12" t="s">
        <v>34</v>
      </c>
      <c r="AX165" s="12" t="s">
        <v>78</v>
      </c>
      <c r="AY165" s="149" t="s">
        <v>147</v>
      </c>
    </row>
    <row r="166" spans="2:65" s="13" customFormat="1" ht="11.25">
      <c r="B166" s="155"/>
      <c r="D166" s="144" t="s">
        <v>158</v>
      </c>
      <c r="E166" s="156" t="s">
        <v>1</v>
      </c>
      <c r="F166" s="157" t="s">
        <v>160</v>
      </c>
      <c r="H166" s="158">
        <v>421.1</v>
      </c>
      <c r="I166" s="159"/>
      <c r="L166" s="155"/>
      <c r="M166" s="160"/>
      <c r="T166" s="161"/>
      <c r="AT166" s="156" t="s">
        <v>158</v>
      </c>
      <c r="AU166" s="156" t="s">
        <v>88</v>
      </c>
      <c r="AV166" s="13" t="s">
        <v>154</v>
      </c>
      <c r="AW166" s="13" t="s">
        <v>34</v>
      </c>
      <c r="AX166" s="13" t="s">
        <v>86</v>
      </c>
      <c r="AY166" s="156" t="s">
        <v>147</v>
      </c>
    </row>
    <row r="167" spans="2:65" s="11" customFormat="1" ht="22.9" customHeight="1">
      <c r="B167" s="119"/>
      <c r="D167" s="120" t="s">
        <v>77</v>
      </c>
      <c r="E167" s="129" t="s">
        <v>154</v>
      </c>
      <c r="F167" s="129" t="s">
        <v>486</v>
      </c>
      <c r="I167" s="122"/>
      <c r="J167" s="130">
        <f>BK167</f>
        <v>0</v>
      </c>
      <c r="L167" s="119"/>
      <c r="M167" s="124"/>
      <c r="P167" s="125">
        <f>SUM(P168:P176)</f>
        <v>0</v>
      </c>
      <c r="R167" s="125">
        <f>SUM(R168:R176)</f>
        <v>0</v>
      </c>
      <c r="T167" s="126">
        <f>SUM(T168:T176)</f>
        <v>0</v>
      </c>
      <c r="AR167" s="120" t="s">
        <v>86</v>
      </c>
      <c r="AT167" s="127" t="s">
        <v>77</v>
      </c>
      <c r="AU167" s="127" t="s">
        <v>86</v>
      </c>
      <c r="AY167" s="120" t="s">
        <v>147</v>
      </c>
      <c r="BK167" s="128">
        <f>SUM(BK168:BK176)</f>
        <v>0</v>
      </c>
    </row>
    <row r="168" spans="2:65" s="1" customFormat="1" ht="24.2" customHeight="1">
      <c r="B168" s="31"/>
      <c r="C168" s="131" t="s">
        <v>204</v>
      </c>
      <c r="D168" s="131" t="s">
        <v>149</v>
      </c>
      <c r="E168" s="132" t="s">
        <v>607</v>
      </c>
      <c r="F168" s="133" t="s">
        <v>608</v>
      </c>
      <c r="G168" s="134" t="s">
        <v>224</v>
      </c>
      <c r="H168" s="135">
        <v>1.554</v>
      </c>
      <c r="I168" s="136"/>
      <c r="J168" s="137">
        <f>ROUND(I168*H168,2)</f>
        <v>0</v>
      </c>
      <c r="K168" s="133" t="s">
        <v>153</v>
      </c>
      <c r="L168" s="31"/>
      <c r="M168" s="138" t="s">
        <v>1</v>
      </c>
      <c r="N168" s="139" t="s">
        <v>43</v>
      </c>
      <c r="P168" s="140">
        <f>O168*H168</f>
        <v>0</v>
      </c>
      <c r="Q168" s="140">
        <v>0</v>
      </c>
      <c r="R168" s="140">
        <f>Q168*H168</f>
        <v>0</v>
      </c>
      <c r="S168" s="140">
        <v>0</v>
      </c>
      <c r="T168" s="141">
        <f>S168*H168</f>
        <v>0</v>
      </c>
      <c r="AR168" s="142" t="s">
        <v>154</v>
      </c>
      <c r="AT168" s="142" t="s">
        <v>149</v>
      </c>
      <c r="AU168" s="142" t="s">
        <v>88</v>
      </c>
      <c r="AY168" s="16" t="s">
        <v>147</v>
      </c>
      <c r="BE168" s="143">
        <f>IF(N168="základní",J168,0)</f>
        <v>0</v>
      </c>
      <c r="BF168" s="143">
        <f>IF(N168="snížená",J168,0)</f>
        <v>0</v>
      </c>
      <c r="BG168" s="143">
        <f>IF(N168="zákl. přenesená",J168,0)</f>
        <v>0</v>
      </c>
      <c r="BH168" s="143">
        <f>IF(N168="sníž. přenesená",J168,0)</f>
        <v>0</v>
      </c>
      <c r="BI168" s="143">
        <f>IF(N168="nulová",J168,0)</f>
        <v>0</v>
      </c>
      <c r="BJ168" s="16" t="s">
        <v>86</v>
      </c>
      <c r="BK168" s="143">
        <f>ROUND(I168*H168,2)</f>
        <v>0</v>
      </c>
      <c r="BL168" s="16" t="s">
        <v>154</v>
      </c>
      <c r="BM168" s="142" t="s">
        <v>1076</v>
      </c>
    </row>
    <row r="169" spans="2:65" s="1" customFormat="1" ht="19.5">
      <c r="B169" s="31"/>
      <c r="D169" s="144" t="s">
        <v>156</v>
      </c>
      <c r="F169" s="145" t="s">
        <v>610</v>
      </c>
      <c r="I169" s="146"/>
      <c r="L169" s="31"/>
      <c r="M169" s="147"/>
      <c r="T169" s="55"/>
      <c r="AT169" s="16" t="s">
        <v>156</v>
      </c>
      <c r="AU169" s="16" t="s">
        <v>88</v>
      </c>
    </row>
    <row r="170" spans="2:65" s="12" customFormat="1" ht="11.25">
      <c r="B170" s="148"/>
      <c r="D170" s="144" t="s">
        <v>158</v>
      </c>
      <c r="E170" s="149" t="s">
        <v>1</v>
      </c>
      <c r="F170" s="150" t="s">
        <v>1077</v>
      </c>
      <c r="H170" s="151">
        <v>1.554</v>
      </c>
      <c r="I170" s="152"/>
      <c r="L170" s="148"/>
      <c r="M170" s="153"/>
      <c r="T170" s="154"/>
      <c r="AT170" s="149" t="s">
        <v>158</v>
      </c>
      <c r="AU170" s="149" t="s">
        <v>88</v>
      </c>
      <c r="AV170" s="12" t="s">
        <v>88</v>
      </c>
      <c r="AW170" s="12" t="s">
        <v>34</v>
      </c>
      <c r="AX170" s="12" t="s">
        <v>78</v>
      </c>
      <c r="AY170" s="149" t="s">
        <v>147</v>
      </c>
    </row>
    <row r="171" spans="2:65" s="13" customFormat="1" ht="11.25">
      <c r="B171" s="155"/>
      <c r="D171" s="144" t="s">
        <v>158</v>
      </c>
      <c r="E171" s="156" t="s">
        <v>1</v>
      </c>
      <c r="F171" s="157" t="s">
        <v>160</v>
      </c>
      <c r="H171" s="158">
        <v>1.554</v>
      </c>
      <c r="I171" s="159"/>
      <c r="L171" s="155"/>
      <c r="M171" s="160"/>
      <c r="T171" s="161"/>
      <c r="AT171" s="156" t="s">
        <v>158</v>
      </c>
      <c r="AU171" s="156" t="s">
        <v>88</v>
      </c>
      <c r="AV171" s="13" t="s">
        <v>154</v>
      </c>
      <c r="AW171" s="13" t="s">
        <v>34</v>
      </c>
      <c r="AX171" s="13" t="s">
        <v>86</v>
      </c>
      <c r="AY171" s="156" t="s">
        <v>147</v>
      </c>
    </row>
    <row r="172" spans="2:65" s="1" customFormat="1" ht="24.2" customHeight="1">
      <c r="B172" s="31"/>
      <c r="C172" s="131" t="s">
        <v>210</v>
      </c>
      <c r="D172" s="131" t="s">
        <v>149</v>
      </c>
      <c r="E172" s="132" t="s">
        <v>1078</v>
      </c>
      <c r="F172" s="133" t="s">
        <v>1079</v>
      </c>
      <c r="G172" s="134" t="s">
        <v>224</v>
      </c>
      <c r="H172" s="135">
        <v>11.4</v>
      </c>
      <c r="I172" s="136"/>
      <c r="J172" s="137">
        <f>ROUND(I172*H172,2)</f>
        <v>0</v>
      </c>
      <c r="K172" s="133" t="s">
        <v>153</v>
      </c>
      <c r="L172" s="31"/>
      <c r="M172" s="138" t="s">
        <v>1</v>
      </c>
      <c r="N172" s="139" t="s">
        <v>43</v>
      </c>
      <c r="P172" s="140">
        <f>O172*H172</f>
        <v>0</v>
      </c>
      <c r="Q172" s="140">
        <v>0</v>
      </c>
      <c r="R172" s="140">
        <f>Q172*H172</f>
        <v>0</v>
      </c>
      <c r="S172" s="140">
        <v>0</v>
      </c>
      <c r="T172" s="141">
        <f>S172*H172</f>
        <v>0</v>
      </c>
      <c r="AR172" s="142" t="s">
        <v>154</v>
      </c>
      <c r="AT172" s="142" t="s">
        <v>149</v>
      </c>
      <c r="AU172" s="142" t="s">
        <v>88</v>
      </c>
      <c r="AY172" s="16" t="s">
        <v>147</v>
      </c>
      <c r="BE172" s="143">
        <f>IF(N172="základní",J172,0)</f>
        <v>0</v>
      </c>
      <c r="BF172" s="143">
        <f>IF(N172="snížená",J172,0)</f>
        <v>0</v>
      </c>
      <c r="BG172" s="143">
        <f>IF(N172="zákl. přenesená",J172,0)</f>
        <v>0</v>
      </c>
      <c r="BH172" s="143">
        <f>IF(N172="sníž. přenesená",J172,0)</f>
        <v>0</v>
      </c>
      <c r="BI172" s="143">
        <f>IF(N172="nulová",J172,0)</f>
        <v>0</v>
      </c>
      <c r="BJ172" s="16" t="s">
        <v>86</v>
      </c>
      <c r="BK172" s="143">
        <f>ROUND(I172*H172,2)</f>
        <v>0</v>
      </c>
      <c r="BL172" s="16" t="s">
        <v>154</v>
      </c>
      <c r="BM172" s="142" t="s">
        <v>1080</v>
      </c>
    </row>
    <row r="173" spans="2:65" s="1" customFormat="1" ht="29.25">
      <c r="B173" s="31"/>
      <c r="D173" s="144" t="s">
        <v>156</v>
      </c>
      <c r="F173" s="145" t="s">
        <v>1081</v>
      </c>
      <c r="I173" s="146"/>
      <c r="L173" s="31"/>
      <c r="M173" s="147"/>
      <c r="T173" s="55"/>
      <c r="AT173" s="16" t="s">
        <v>156</v>
      </c>
      <c r="AU173" s="16" t="s">
        <v>88</v>
      </c>
    </row>
    <row r="174" spans="2:65" s="12" customFormat="1" ht="11.25">
      <c r="B174" s="148"/>
      <c r="D174" s="144" t="s">
        <v>158</v>
      </c>
      <c r="E174" s="149" t="s">
        <v>1</v>
      </c>
      <c r="F174" s="150" t="s">
        <v>1052</v>
      </c>
      <c r="H174" s="151">
        <v>4.8</v>
      </c>
      <c r="I174" s="152"/>
      <c r="L174" s="148"/>
      <c r="M174" s="153"/>
      <c r="T174" s="154"/>
      <c r="AT174" s="149" t="s">
        <v>158</v>
      </c>
      <c r="AU174" s="149" t="s">
        <v>88</v>
      </c>
      <c r="AV174" s="12" t="s">
        <v>88</v>
      </c>
      <c r="AW174" s="12" t="s">
        <v>34</v>
      </c>
      <c r="AX174" s="12" t="s">
        <v>78</v>
      </c>
      <c r="AY174" s="149" t="s">
        <v>147</v>
      </c>
    </row>
    <row r="175" spans="2:65" s="12" customFormat="1" ht="11.25">
      <c r="B175" s="148"/>
      <c r="D175" s="144" t="s">
        <v>158</v>
      </c>
      <c r="E175" s="149" t="s">
        <v>1</v>
      </c>
      <c r="F175" s="150" t="s">
        <v>1053</v>
      </c>
      <c r="H175" s="151">
        <v>6.6</v>
      </c>
      <c r="I175" s="152"/>
      <c r="L175" s="148"/>
      <c r="M175" s="153"/>
      <c r="T175" s="154"/>
      <c r="AT175" s="149" t="s">
        <v>158</v>
      </c>
      <c r="AU175" s="149" t="s">
        <v>88</v>
      </c>
      <c r="AV175" s="12" t="s">
        <v>88</v>
      </c>
      <c r="AW175" s="12" t="s">
        <v>34</v>
      </c>
      <c r="AX175" s="12" t="s">
        <v>78</v>
      </c>
      <c r="AY175" s="149" t="s">
        <v>147</v>
      </c>
    </row>
    <row r="176" spans="2:65" s="13" customFormat="1" ht="11.25">
      <c r="B176" s="155"/>
      <c r="D176" s="144" t="s">
        <v>158</v>
      </c>
      <c r="E176" s="156" t="s">
        <v>1</v>
      </c>
      <c r="F176" s="157" t="s">
        <v>160</v>
      </c>
      <c r="H176" s="158">
        <v>11.399999999999999</v>
      </c>
      <c r="I176" s="159"/>
      <c r="L176" s="155"/>
      <c r="M176" s="160"/>
      <c r="T176" s="161"/>
      <c r="AT176" s="156" t="s">
        <v>158</v>
      </c>
      <c r="AU176" s="156" t="s">
        <v>88</v>
      </c>
      <c r="AV176" s="13" t="s">
        <v>154</v>
      </c>
      <c r="AW176" s="13" t="s">
        <v>34</v>
      </c>
      <c r="AX176" s="13" t="s">
        <v>86</v>
      </c>
      <c r="AY176" s="156" t="s">
        <v>147</v>
      </c>
    </row>
    <row r="177" spans="2:65" s="11" customFormat="1" ht="22.9" customHeight="1">
      <c r="B177" s="119"/>
      <c r="D177" s="120" t="s">
        <v>77</v>
      </c>
      <c r="E177" s="129" t="s">
        <v>197</v>
      </c>
      <c r="F177" s="129" t="s">
        <v>324</v>
      </c>
      <c r="I177" s="122"/>
      <c r="J177" s="130">
        <f>BK177</f>
        <v>0</v>
      </c>
      <c r="L177" s="119"/>
      <c r="M177" s="124"/>
      <c r="P177" s="125">
        <f>SUM(P178:P193)</f>
        <v>0</v>
      </c>
      <c r="R177" s="125">
        <f>SUM(R178:R193)</f>
        <v>0.67532940000000008</v>
      </c>
      <c r="T177" s="126">
        <f>SUM(T178:T193)</f>
        <v>0</v>
      </c>
      <c r="AR177" s="120" t="s">
        <v>86</v>
      </c>
      <c r="AT177" s="127" t="s">
        <v>77</v>
      </c>
      <c r="AU177" s="127" t="s">
        <v>86</v>
      </c>
      <c r="AY177" s="120" t="s">
        <v>147</v>
      </c>
      <c r="BK177" s="128">
        <f>SUM(BK178:BK193)</f>
        <v>0</v>
      </c>
    </row>
    <row r="178" spans="2:65" s="1" customFormat="1" ht="37.9" customHeight="1">
      <c r="B178" s="31"/>
      <c r="C178" s="131" t="s">
        <v>216</v>
      </c>
      <c r="D178" s="131" t="s">
        <v>149</v>
      </c>
      <c r="E178" s="132" t="s">
        <v>767</v>
      </c>
      <c r="F178" s="133" t="s">
        <v>768</v>
      </c>
      <c r="G178" s="134" t="s">
        <v>335</v>
      </c>
      <c r="H178" s="135">
        <v>25.9</v>
      </c>
      <c r="I178" s="136"/>
      <c r="J178" s="137">
        <f>ROUND(I178*H178,2)</f>
        <v>0</v>
      </c>
      <c r="K178" s="133" t="s">
        <v>153</v>
      </c>
      <c r="L178" s="31"/>
      <c r="M178" s="138" t="s">
        <v>1</v>
      </c>
      <c r="N178" s="139" t="s">
        <v>43</v>
      </c>
      <c r="P178" s="140">
        <f>O178*H178</f>
        <v>0</v>
      </c>
      <c r="Q178" s="140">
        <v>0</v>
      </c>
      <c r="R178" s="140">
        <f>Q178*H178</f>
        <v>0</v>
      </c>
      <c r="S178" s="140">
        <v>0</v>
      </c>
      <c r="T178" s="141">
        <f>S178*H178</f>
        <v>0</v>
      </c>
      <c r="AR178" s="142" t="s">
        <v>154</v>
      </c>
      <c r="AT178" s="142" t="s">
        <v>149</v>
      </c>
      <c r="AU178" s="142" t="s">
        <v>88</v>
      </c>
      <c r="AY178" s="16" t="s">
        <v>147</v>
      </c>
      <c r="BE178" s="143">
        <f>IF(N178="základní",J178,0)</f>
        <v>0</v>
      </c>
      <c r="BF178" s="143">
        <f>IF(N178="snížená",J178,0)</f>
        <v>0</v>
      </c>
      <c r="BG178" s="143">
        <f>IF(N178="zákl. přenesená",J178,0)</f>
        <v>0</v>
      </c>
      <c r="BH178" s="143">
        <f>IF(N178="sníž. přenesená",J178,0)</f>
        <v>0</v>
      </c>
      <c r="BI178" s="143">
        <f>IF(N178="nulová",J178,0)</f>
        <v>0</v>
      </c>
      <c r="BJ178" s="16" t="s">
        <v>86</v>
      </c>
      <c r="BK178" s="143">
        <f>ROUND(I178*H178,2)</f>
        <v>0</v>
      </c>
      <c r="BL178" s="16" t="s">
        <v>154</v>
      </c>
      <c r="BM178" s="142" t="s">
        <v>1082</v>
      </c>
    </row>
    <row r="179" spans="2:65" s="1" customFormat="1" ht="29.25">
      <c r="B179" s="31"/>
      <c r="D179" s="144" t="s">
        <v>156</v>
      </c>
      <c r="F179" s="145" t="s">
        <v>770</v>
      </c>
      <c r="I179" s="146"/>
      <c r="L179" s="31"/>
      <c r="M179" s="147"/>
      <c r="T179" s="55"/>
      <c r="AT179" s="16" t="s">
        <v>156</v>
      </c>
      <c r="AU179" s="16" t="s">
        <v>88</v>
      </c>
    </row>
    <row r="180" spans="2:65" s="12" customFormat="1" ht="11.25">
      <c r="B180" s="148"/>
      <c r="D180" s="144" t="s">
        <v>158</v>
      </c>
      <c r="E180" s="149" t="s">
        <v>1</v>
      </c>
      <c r="F180" s="150" t="s">
        <v>1083</v>
      </c>
      <c r="H180" s="151">
        <v>25.9</v>
      </c>
      <c r="I180" s="152"/>
      <c r="L180" s="148"/>
      <c r="M180" s="153"/>
      <c r="T180" s="154"/>
      <c r="AT180" s="149" t="s">
        <v>158</v>
      </c>
      <c r="AU180" s="149" t="s">
        <v>88</v>
      </c>
      <c r="AV180" s="12" t="s">
        <v>88</v>
      </c>
      <c r="AW180" s="12" t="s">
        <v>34</v>
      </c>
      <c r="AX180" s="12" t="s">
        <v>78</v>
      </c>
      <c r="AY180" s="149" t="s">
        <v>147</v>
      </c>
    </row>
    <row r="181" spans="2:65" s="13" customFormat="1" ht="11.25">
      <c r="B181" s="155"/>
      <c r="D181" s="144" t="s">
        <v>158</v>
      </c>
      <c r="E181" s="156" t="s">
        <v>1</v>
      </c>
      <c r="F181" s="157" t="s">
        <v>160</v>
      </c>
      <c r="H181" s="158">
        <v>25.9</v>
      </c>
      <c r="I181" s="159"/>
      <c r="L181" s="155"/>
      <c r="M181" s="160"/>
      <c r="T181" s="161"/>
      <c r="AT181" s="156" t="s">
        <v>158</v>
      </c>
      <c r="AU181" s="156" t="s">
        <v>88</v>
      </c>
      <c r="AV181" s="13" t="s">
        <v>154</v>
      </c>
      <c r="AW181" s="13" t="s">
        <v>34</v>
      </c>
      <c r="AX181" s="13" t="s">
        <v>86</v>
      </c>
      <c r="AY181" s="156" t="s">
        <v>147</v>
      </c>
    </row>
    <row r="182" spans="2:65" s="1" customFormat="1" ht="24.2" customHeight="1">
      <c r="B182" s="31"/>
      <c r="C182" s="171" t="s">
        <v>8</v>
      </c>
      <c r="D182" s="171" t="s">
        <v>444</v>
      </c>
      <c r="E182" s="172" t="s">
        <v>1084</v>
      </c>
      <c r="F182" s="173" t="s">
        <v>1085</v>
      </c>
      <c r="G182" s="174" t="s">
        <v>335</v>
      </c>
      <c r="H182" s="175">
        <v>26.289000000000001</v>
      </c>
      <c r="I182" s="176"/>
      <c r="J182" s="177">
        <f>ROUND(I182*H182,2)</f>
        <v>0</v>
      </c>
      <c r="K182" s="173" t="s">
        <v>153</v>
      </c>
      <c r="L182" s="178"/>
      <c r="M182" s="179" t="s">
        <v>1</v>
      </c>
      <c r="N182" s="180" t="s">
        <v>43</v>
      </c>
      <c r="P182" s="140">
        <f>O182*H182</f>
        <v>0</v>
      </c>
      <c r="Q182" s="140">
        <v>2.5600000000000001E-2</v>
      </c>
      <c r="R182" s="140">
        <f>Q182*H182</f>
        <v>0.67299840000000011</v>
      </c>
      <c r="S182" s="140">
        <v>0</v>
      </c>
      <c r="T182" s="141">
        <f>S182*H182</f>
        <v>0</v>
      </c>
      <c r="AR182" s="142" t="s">
        <v>197</v>
      </c>
      <c r="AT182" s="142" t="s">
        <v>444</v>
      </c>
      <c r="AU182" s="142" t="s">
        <v>88</v>
      </c>
      <c r="AY182" s="16" t="s">
        <v>147</v>
      </c>
      <c r="BE182" s="143">
        <f>IF(N182="základní",J182,0)</f>
        <v>0</v>
      </c>
      <c r="BF182" s="143">
        <f>IF(N182="snížená",J182,0)</f>
        <v>0</v>
      </c>
      <c r="BG182" s="143">
        <f>IF(N182="zákl. přenesená",J182,0)</f>
        <v>0</v>
      </c>
      <c r="BH182" s="143">
        <f>IF(N182="sníž. přenesená",J182,0)</f>
        <v>0</v>
      </c>
      <c r="BI182" s="143">
        <f>IF(N182="nulová",J182,0)</f>
        <v>0</v>
      </c>
      <c r="BJ182" s="16" t="s">
        <v>86</v>
      </c>
      <c r="BK182" s="143">
        <f>ROUND(I182*H182,2)</f>
        <v>0</v>
      </c>
      <c r="BL182" s="16" t="s">
        <v>154</v>
      </c>
      <c r="BM182" s="142" t="s">
        <v>1086</v>
      </c>
    </row>
    <row r="183" spans="2:65" s="1" customFormat="1" ht="11.25">
      <c r="B183" s="31"/>
      <c r="D183" s="144" t="s">
        <v>156</v>
      </c>
      <c r="F183" s="145" t="s">
        <v>1085</v>
      </c>
      <c r="I183" s="146"/>
      <c r="L183" s="31"/>
      <c r="M183" s="147"/>
      <c r="T183" s="55"/>
      <c r="AT183" s="16" t="s">
        <v>156</v>
      </c>
      <c r="AU183" s="16" t="s">
        <v>88</v>
      </c>
    </row>
    <row r="184" spans="2:65" s="12" customFormat="1" ht="11.25">
      <c r="B184" s="148"/>
      <c r="D184" s="144" t="s">
        <v>158</v>
      </c>
      <c r="E184" s="149" t="s">
        <v>1</v>
      </c>
      <c r="F184" s="150" t="s">
        <v>1087</v>
      </c>
      <c r="H184" s="151">
        <v>26.289000000000001</v>
      </c>
      <c r="I184" s="152"/>
      <c r="L184" s="148"/>
      <c r="M184" s="153"/>
      <c r="T184" s="154"/>
      <c r="AT184" s="149" t="s">
        <v>158</v>
      </c>
      <c r="AU184" s="149" t="s">
        <v>88</v>
      </c>
      <c r="AV184" s="12" t="s">
        <v>88</v>
      </c>
      <c r="AW184" s="12" t="s">
        <v>34</v>
      </c>
      <c r="AX184" s="12" t="s">
        <v>78</v>
      </c>
      <c r="AY184" s="149" t="s">
        <v>147</v>
      </c>
    </row>
    <row r="185" spans="2:65" s="13" customFormat="1" ht="11.25">
      <c r="B185" s="155"/>
      <c r="D185" s="144" t="s">
        <v>158</v>
      </c>
      <c r="E185" s="156" t="s">
        <v>1</v>
      </c>
      <c r="F185" s="157" t="s">
        <v>160</v>
      </c>
      <c r="H185" s="158">
        <v>26.289000000000001</v>
      </c>
      <c r="I185" s="159"/>
      <c r="L185" s="155"/>
      <c r="M185" s="160"/>
      <c r="T185" s="161"/>
      <c r="AT185" s="156" t="s">
        <v>158</v>
      </c>
      <c r="AU185" s="156" t="s">
        <v>88</v>
      </c>
      <c r="AV185" s="13" t="s">
        <v>154</v>
      </c>
      <c r="AW185" s="13" t="s">
        <v>34</v>
      </c>
      <c r="AX185" s="13" t="s">
        <v>86</v>
      </c>
      <c r="AY185" s="156" t="s">
        <v>147</v>
      </c>
    </row>
    <row r="186" spans="2:65" s="1" customFormat="1" ht="24.2" customHeight="1">
      <c r="B186" s="31"/>
      <c r="C186" s="131" t="s">
        <v>228</v>
      </c>
      <c r="D186" s="131" t="s">
        <v>149</v>
      </c>
      <c r="E186" s="132" t="s">
        <v>1088</v>
      </c>
      <c r="F186" s="133" t="s">
        <v>1089</v>
      </c>
      <c r="G186" s="134" t="s">
        <v>224</v>
      </c>
      <c r="H186" s="135">
        <v>5.6879999999999997</v>
      </c>
      <c r="I186" s="136"/>
      <c r="J186" s="137">
        <f>ROUND(I186*H186,2)</f>
        <v>0</v>
      </c>
      <c r="K186" s="133" t="s">
        <v>153</v>
      </c>
      <c r="L186" s="31"/>
      <c r="M186" s="138" t="s">
        <v>1</v>
      </c>
      <c r="N186" s="139" t="s">
        <v>43</v>
      </c>
      <c r="P186" s="140">
        <f>O186*H186</f>
        <v>0</v>
      </c>
      <c r="Q186" s="140">
        <v>0</v>
      </c>
      <c r="R186" s="140">
        <f>Q186*H186</f>
        <v>0</v>
      </c>
      <c r="S186" s="140">
        <v>0</v>
      </c>
      <c r="T186" s="141">
        <f>S186*H186</f>
        <v>0</v>
      </c>
      <c r="AR186" s="142" t="s">
        <v>154</v>
      </c>
      <c r="AT186" s="142" t="s">
        <v>149</v>
      </c>
      <c r="AU186" s="142" t="s">
        <v>88</v>
      </c>
      <c r="AY186" s="16" t="s">
        <v>147</v>
      </c>
      <c r="BE186" s="143">
        <f>IF(N186="základní",J186,0)</f>
        <v>0</v>
      </c>
      <c r="BF186" s="143">
        <f>IF(N186="snížená",J186,0)</f>
        <v>0</v>
      </c>
      <c r="BG186" s="143">
        <f>IF(N186="zákl. přenesená",J186,0)</f>
        <v>0</v>
      </c>
      <c r="BH186" s="143">
        <f>IF(N186="sníž. přenesená",J186,0)</f>
        <v>0</v>
      </c>
      <c r="BI186" s="143">
        <f>IF(N186="nulová",J186,0)</f>
        <v>0</v>
      </c>
      <c r="BJ186" s="16" t="s">
        <v>86</v>
      </c>
      <c r="BK186" s="143">
        <f>ROUND(I186*H186,2)</f>
        <v>0</v>
      </c>
      <c r="BL186" s="16" t="s">
        <v>154</v>
      </c>
      <c r="BM186" s="142" t="s">
        <v>1090</v>
      </c>
    </row>
    <row r="187" spans="2:65" s="1" customFormat="1" ht="19.5">
      <c r="B187" s="31"/>
      <c r="D187" s="144" t="s">
        <v>156</v>
      </c>
      <c r="F187" s="145" t="s">
        <v>1091</v>
      </c>
      <c r="I187" s="146"/>
      <c r="L187" s="31"/>
      <c r="M187" s="147"/>
      <c r="T187" s="55"/>
      <c r="AT187" s="16" t="s">
        <v>156</v>
      </c>
      <c r="AU187" s="16" t="s">
        <v>88</v>
      </c>
    </row>
    <row r="188" spans="2:65" s="12" customFormat="1" ht="22.5">
      <c r="B188" s="148"/>
      <c r="D188" s="144" t="s">
        <v>158</v>
      </c>
      <c r="E188" s="149" t="s">
        <v>1</v>
      </c>
      <c r="F188" s="150" t="s">
        <v>1092</v>
      </c>
      <c r="H188" s="151">
        <v>5.6879999999999997</v>
      </c>
      <c r="I188" s="152"/>
      <c r="L188" s="148"/>
      <c r="M188" s="153"/>
      <c r="T188" s="154"/>
      <c r="AT188" s="149" t="s">
        <v>158</v>
      </c>
      <c r="AU188" s="149" t="s">
        <v>88</v>
      </c>
      <c r="AV188" s="12" t="s">
        <v>88</v>
      </c>
      <c r="AW188" s="12" t="s">
        <v>34</v>
      </c>
      <c r="AX188" s="12" t="s">
        <v>78</v>
      </c>
      <c r="AY188" s="149" t="s">
        <v>147</v>
      </c>
    </row>
    <row r="189" spans="2:65" s="13" customFormat="1" ht="11.25">
      <c r="B189" s="155"/>
      <c r="D189" s="144" t="s">
        <v>158</v>
      </c>
      <c r="E189" s="156" t="s">
        <v>1</v>
      </c>
      <c r="F189" s="157" t="s">
        <v>160</v>
      </c>
      <c r="H189" s="158">
        <v>5.6879999999999997</v>
      </c>
      <c r="I189" s="159"/>
      <c r="L189" s="155"/>
      <c r="M189" s="160"/>
      <c r="T189" s="161"/>
      <c r="AT189" s="156" t="s">
        <v>158</v>
      </c>
      <c r="AU189" s="156" t="s">
        <v>88</v>
      </c>
      <c r="AV189" s="13" t="s">
        <v>154</v>
      </c>
      <c r="AW189" s="13" t="s">
        <v>34</v>
      </c>
      <c r="AX189" s="13" t="s">
        <v>86</v>
      </c>
      <c r="AY189" s="156" t="s">
        <v>147</v>
      </c>
    </row>
    <row r="190" spans="2:65" s="1" customFormat="1" ht="24.2" customHeight="1">
      <c r="B190" s="31"/>
      <c r="C190" s="131" t="s">
        <v>234</v>
      </c>
      <c r="D190" s="131" t="s">
        <v>149</v>
      </c>
      <c r="E190" s="132" t="s">
        <v>868</v>
      </c>
      <c r="F190" s="133" t="s">
        <v>869</v>
      </c>
      <c r="G190" s="134" t="s">
        <v>335</v>
      </c>
      <c r="H190" s="135">
        <v>25.9</v>
      </c>
      <c r="I190" s="136"/>
      <c r="J190" s="137">
        <f>ROUND(I190*H190,2)</f>
        <v>0</v>
      </c>
      <c r="K190" s="133" t="s">
        <v>153</v>
      </c>
      <c r="L190" s="31"/>
      <c r="M190" s="138" t="s">
        <v>1</v>
      </c>
      <c r="N190" s="139" t="s">
        <v>43</v>
      </c>
      <c r="P190" s="140">
        <f>O190*H190</f>
        <v>0</v>
      </c>
      <c r="Q190" s="140">
        <v>9.0000000000000006E-5</v>
      </c>
      <c r="R190" s="140">
        <f>Q190*H190</f>
        <v>2.3310000000000002E-3</v>
      </c>
      <c r="S190" s="140">
        <v>0</v>
      </c>
      <c r="T190" s="141">
        <f>S190*H190</f>
        <v>0</v>
      </c>
      <c r="AR190" s="142" t="s">
        <v>154</v>
      </c>
      <c r="AT190" s="142" t="s">
        <v>149</v>
      </c>
      <c r="AU190" s="142" t="s">
        <v>88</v>
      </c>
      <c r="AY190" s="16" t="s">
        <v>147</v>
      </c>
      <c r="BE190" s="143">
        <f>IF(N190="základní",J190,0)</f>
        <v>0</v>
      </c>
      <c r="BF190" s="143">
        <f>IF(N190="snížená",J190,0)</f>
        <v>0</v>
      </c>
      <c r="BG190" s="143">
        <f>IF(N190="zákl. přenesená",J190,0)</f>
        <v>0</v>
      </c>
      <c r="BH190" s="143">
        <f>IF(N190="sníž. přenesená",J190,0)</f>
        <v>0</v>
      </c>
      <c r="BI190" s="143">
        <f>IF(N190="nulová",J190,0)</f>
        <v>0</v>
      </c>
      <c r="BJ190" s="16" t="s">
        <v>86</v>
      </c>
      <c r="BK190" s="143">
        <f>ROUND(I190*H190,2)</f>
        <v>0</v>
      </c>
      <c r="BL190" s="16" t="s">
        <v>154</v>
      </c>
      <c r="BM190" s="142" t="s">
        <v>1093</v>
      </c>
    </row>
    <row r="191" spans="2:65" s="1" customFormat="1" ht="11.25">
      <c r="B191" s="31"/>
      <c r="D191" s="144" t="s">
        <v>156</v>
      </c>
      <c r="F191" s="145" t="s">
        <v>871</v>
      </c>
      <c r="I191" s="146"/>
      <c r="L191" s="31"/>
      <c r="M191" s="147"/>
      <c r="T191" s="55"/>
      <c r="AT191" s="16" t="s">
        <v>156</v>
      </c>
      <c r="AU191" s="16" t="s">
        <v>88</v>
      </c>
    </row>
    <row r="192" spans="2:65" s="12" customFormat="1" ht="11.25">
      <c r="B192" s="148"/>
      <c r="D192" s="144" t="s">
        <v>158</v>
      </c>
      <c r="E192" s="149" t="s">
        <v>1</v>
      </c>
      <c r="F192" s="150" t="s">
        <v>1094</v>
      </c>
      <c r="H192" s="151">
        <v>25.9</v>
      </c>
      <c r="I192" s="152"/>
      <c r="L192" s="148"/>
      <c r="M192" s="153"/>
      <c r="T192" s="154"/>
      <c r="AT192" s="149" t="s">
        <v>158</v>
      </c>
      <c r="AU192" s="149" t="s">
        <v>88</v>
      </c>
      <c r="AV192" s="12" t="s">
        <v>88</v>
      </c>
      <c r="AW192" s="12" t="s">
        <v>34</v>
      </c>
      <c r="AX192" s="12" t="s">
        <v>78</v>
      </c>
      <c r="AY192" s="149" t="s">
        <v>147</v>
      </c>
    </row>
    <row r="193" spans="2:65" s="13" customFormat="1" ht="11.25">
      <c r="B193" s="155"/>
      <c r="D193" s="144" t="s">
        <v>158</v>
      </c>
      <c r="E193" s="156" t="s">
        <v>1</v>
      </c>
      <c r="F193" s="157" t="s">
        <v>160</v>
      </c>
      <c r="H193" s="158">
        <v>25.9</v>
      </c>
      <c r="I193" s="159"/>
      <c r="L193" s="155"/>
      <c r="M193" s="160"/>
      <c r="T193" s="161"/>
      <c r="AT193" s="156" t="s">
        <v>158</v>
      </c>
      <c r="AU193" s="156" t="s">
        <v>88</v>
      </c>
      <c r="AV193" s="13" t="s">
        <v>154</v>
      </c>
      <c r="AW193" s="13" t="s">
        <v>34</v>
      </c>
      <c r="AX193" s="13" t="s">
        <v>86</v>
      </c>
      <c r="AY193" s="156" t="s">
        <v>147</v>
      </c>
    </row>
    <row r="194" spans="2:65" s="11" customFormat="1" ht="22.9" customHeight="1">
      <c r="B194" s="119"/>
      <c r="D194" s="120" t="s">
        <v>77</v>
      </c>
      <c r="E194" s="129" t="s">
        <v>204</v>
      </c>
      <c r="F194" s="129" t="s">
        <v>331</v>
      </c>
      <c r="I194" s="122"/>
      <c r="J194" s="130">
        <f>BK194</f>
        <v>0</v>
      </c>
      <c r="L194" s="119"/>
      <c r="M194" s="124"/>
      <c r="P194" s="125">
        <f>SUM(P195:P210)</f>
        <v>0</v>
      </c>
      <c r="R194" s="125">
        <f>SUM(R195:R210)</f>
        <v>113.062455</v>
      </c>
      <c r="T194" s="126">
        <f>SUM(T195:T210)</f>
        <v>0</v>
      </c>
      <c r="AR194" s="120" t="s">
        <v>86</v>
      </c>
      <c r="AT194" s="127" t="s">
        <v>77</v>
      </c>
      <c r="AU194" s="127" t="s">
        <v>86</v>
      </c>
      <c r="AY194" s="120" t="s">
        <v>147</v>
      </c>
      <c r="BK194" s="128">
        <f>SUM(BK195:BK210)</f>
        <v>0</v>
      </c>
    </row>
    <row r="195" spans="2:65" s="1" customFormat="1" ht="33" customHeight="1">
      <c r="B195" s="31"/>
      <c r="C195" s="131" t="s">
        <v>241</v>
      </c>
      <c r="D195" s="131" t="s">
        <v>149</v>
      </c>
      <c r="E195" s="132" t="s">
        <v>1095</v>
      </c>
      <c r="F195" s="133" t="s">
        <v>1096</v>
      </c>
      <c r="G195" s="134" t="s">
        <v>335</v>
      </c>
      <c r="H195" s="135">
        <v>112.23</v>
      </c>
      <c r="I195" s="136"/>
      <c r="J195" s="137">
        <f>ROUND(I195*H195,2)</f>
        <v>0</v>
      </c>
      <c r="K195" s="133" t="s">
        <v>153</v>
      </c>
      <c r="L195" s="31"/>
      <c r="M195" s="138" t="s">
        <v>1</v>
      </c>
      <c r="N195" s="139" t="s">
        <v>43</v>
      </c>
      <c r="P195" s="140">
        <f>O195*H195</f>
        <v>0</v>
      </c>
      <c r="Q195" s="140">
        <v>0.14760999999999999</v>
      </c>
      <c r="R195" s="140">
        <f>Q195*H195</f>
        <v>16.566270299999999</v>
      </c>
      <c r="S195" s="140">
        <v>0</v>
      </c>
      <c r="T195" s="141">
        <f>S195*H195</f>
        <v>0</v>
      </c>
      <c r="AR195" s="142" t="s">
        <v>154</v>
      </c>
      <c r="AT195" s="142" t="s">
        <v>149</v>
      </c>
      <c r="AU195" s="142" t="s">
        <v>88</v>
      </c>
      <c r="AY195" s="16" t="s">
        <v>147</v>
      </c>
      <c r="BE195" s="143">
        <f>IF(N195="základní",J195,0)</f>
        <v>0</v>
      </c>
      <c r="BF195" s="143">
        <f>IF(N195="snížená",J195,0)</f>
        <v>0</v>
      </c>
      <c r="BG195" s="143">
        <f>IF(N195="zákl. přenesená",J195,0)</f>
        <v>0</v>
      </c>
      <c r="BH195" s="143">
        <f>IF(N195="sníž. přenesená",J195,0)</f>
        <v>0</v>
      </c>
      <c r="BI195" s="143">
        <f>IF(N195="nulová",J195,0)</f>
        <v>0</v>
      </c>
      <c r="BJ195" s="16" t="s">
        <v>86</v>
      </c>
      <c r="BK195" s="143">
        <f>ROUND(I195*H195,2)</f>
        <v>0</v>
      </c>
      <c r="BL195" s="16" t="s">
        <v>154</v>
      </c>
      <c r="BM195" s="142" t="s">
        <v>1097</v>
      </c>
    </row>
    <row r="196" spans="2:65" s="1" customFormat="1" ht="39">
      <c r="B196" s="31"/>
      <c r="D196" s="144" t="s">
        <v>156</v>
      </c>
      <c r="F196" s="145" t="s">
        <v>1098</v>
      </c>
      <c r="I196" s="146"/>
      <c r="L196" s="31"/>
      <c r="M196" s="147"/>
      <c r="T196" s="55"/>
      <c r="AT196" s="16" t="s">
        <v>156</v>
      </c>
      <c r="AU196" s="16" t="s">
        <v>88</v>
      </c>
    </row>
    <row r="197" spans="2:65" s="12" customFormat="1" ht="11.25">
      <c r="B197" s="148"/>
      <c r="D197" s="144" t="s">
        <v>158</v>
      </c>
      <c r="E197" s="149" t="s">
        <v>1</v>
      </c>
      <c r="F197" s="150" t="s">
        <v>1099</v>
      </c>
      <c r="H197" s="151">
        <v>112.23</v>
      </c>
      <c r="I197" s="152"/>
      <c r="L197" s="148"/>
      <c r="M197" s="153"/>
      <c r="T197" s="154"/>
      <c r="AT197" s="149" t="s">
        <v>158</v>
      </c>
      <c r="AU197" s="149" t="s">
        <v>88</v>
      </c>
      <c r="AV197" s="12" t="s">
        <v>88</v>
      </c>
      <c r="AW197" s="12" t="s">
        <v>34</v>
      </c>
      <c r="AX197" s="12" t="s">
        <v>78</v>
      </c>
      <c r="AY197" s="149" t="s">
        <v>147</v>
      </c>
    </row>
    <row r="198" spans="2:65" s="13" customFormat="1" ht="11.25">
      <c r="B198" s="155"/>
      <c r="D198" s="144" t="s">
        <v>158</v>
      </c>
      <c r="E198" s="156" t="s">
        <v>1</v>
      </c>
      <c r="F198" s="157" t="s">
        <v>160</v>
      </c>
      <c r="H198" s="158">
        <v>112.23</v>
      </c>
      <c r="I198" s="159"/>
      <c r="L198" s="155"/>
      <c r="M198" s="160"/>
      <c r="T198" s="161"/>
      <c r="AT198" s="156" t="s">
        <v>158</v>
      </c>
      <c r="AU198" s="156" t="s">
        <v>88</v>
      </c>
      <c r="AV198" s="13" t="s">
        <v>154</v>
      </c>
      <c r="AW198" s="13" t="s">
        <v>34</v>
      </c>
      <c r="AX198" s="13" t="s">
        <v>86</v>
      </c>
      <c r="AY198" s="156" t="s">
        <v>147</v>
      </c>
    </row>
    <row r="199" spans="2:65" s="1" customFormat="1" ht="24.2" customHeight="1">
      <c r="B199" s="31"/>
      <c r="C199" s="171" t="s">
        <v>249</v>
      </c>
      <c r="D199" s="171" t="s">
        <v>444</v>
      </c>
      <c r="E199" s="172" t="s">
        <v>1100</v>
      </c>
      <c r="F199" s="173" t="s">
        <v>1101</v>
      </c>
      <c r="G199" s="174" t="s">
        <v>335</v>
      </c>
      <c r="H199" s="175">
        <v>112.23</v>
      </c>
      <c r="I199" s="176"/>
      <c r="J199" s="177">
        <f>ROUND(I199*H199,2)</f>
        <v>0</v>
      </c>
      <c r="K199" s="173" t="s">
        <v>153</v>
      </c>
      <c r="L199" s="178"/>
      <c r="M199" s="179" t="s">
        <v>1</v>
      </c>
      <c r="N199" s="180" t="s">
        <v>43</v>
      </c>
      <c r="P199" s="140">
        <f>O199*H199</f>
        <v>0</v>
      </c>
      <c r="Q199" s="140">
        <v>0.11394</v>
      </c>
      <c r="R199" s="140">
        <f>Q199*H199</f>
        <v>12.7874862</v>
      </c>
      <c r="S199" s="140">
        <v>0</v>
      </c>
      <c r="T199" s="141">
        <f>S199*H199</f>
        <v>0</v>
      </c>
      <c r="AR199" s="142" t="s">
        <v>197</v>
      </c>
      <c r="AT199" s="142" t="s">
        <v>444</v>
      </c>
      <c r="AU199" s="142" t="s">
        <v>88</v>
      </c>
      <c r="AY199" s="16" t="s">
        <v>147</v>
      </c>
      <c r="BE199" s="143">
        <f>IF(N199="základní",J199,0)</f>
        <v>0</v>
      </c>
      <c r="BF199" s="143">
        <f>IF(N199="snížená",J199,0)</f>
        <v>0</v>
      </c>
      <c r="BG199" s="143">
        <f>IF(N199="zákl. přenesená",J199,0)</f>
        <v>0</v>
      </c>
      <c r="BH199" s="143">
        <f>IF(N199="sníž. přenesená",J199,0)</f>
        <v>0</v>
      </c>
      <c r="BI199" s="143">
        <f>IF(N199="nulová",J199,0)</f>
        <v>0</v>
      </c>
      <c r="BJ199" s="16" t="s">
        <v>86</v>
      </c>
      <c r="BK199" s="143">
        <f>ROUND(I199*H199,2)</f>
        <v>0</v>
      </c>
      <c r="BL199" s="16" t="s">
        <v>154</v>
      </c>
      <c r="BM199" s="142" t="s">
        <v>1102</v>
      </c>
    </row>
    <row r="200" spans="2:65" s="1" customFormat="1" ht="11.25">
      <c r="B200" s="31"/>
      <c r="D200" s="144" t="s">
        <v>156</v>
      </c>
      <c r="F200" s="145" t="s">
        <v>1101</v>
      </c>
      <c r="I200" s="146"/>
      <c r="L200" s="31"/>
      <c r="M200" s="147"/>
      <c r="T200" s="55"/>
      <c r="AT200" s="16" t="s">
        <v>156</v>
      </c>
      <c r="AU200" s="16" t="s">
        <v>88</v>
      </c>
    </row>
    <row r="201" spans="2:65" s="12" customFormat="1" ht="11.25">
      <c r="B201" s="148"/>
      <c r="D201" s="144" t="s">
        <v>158</v>
      </c>
      <c r="E201" s="149" t="s">
        <v>1</v>
      </c>
      <c r="F201" s="150" t="s">
        <v>1103</v>
      </c>
      <c r="H201" s="151">
        <v>112.23</v>
      </c>
      <c r="I201" s="152"/>
      <c r="L201" s="148"/>
      <c r="M201" s="153"/>
      <c r="T201" s="154"/>
      <c r="AT201" s="149" t="s">
        <v>158</v>
      </c>
      <c r="AU201" s="149" t="s">
        <v>88</v>
      </c>
      <c r="AV201" s="12" t="s">
        <v>88</v>
      </c>
      <c r="AW201" s="12" t="s">
        <v>34</v>
      </c>
      <c r="AX201" s="12" t="s">
        <v>78</v>
      </c>
      <c r="AY201" s="149" t="s">
        <v>147</v>
      </c>
    </row>
    <row r="202" spans="2:65" s="13" customFormat="1" ht="11.25">
      <c r="B202" s="155"/>
      <c r="D202" s="144" t="s">
        <v>158</v>
      </c>
      <c r="E202" s="156" t="s">
        <v>1</v>
      </c>
      <c r="F202" s="157" t="s">
        <v>160</v>
      </c>
      <c r="H202" s="158">
        <v>112.23</v>
      </c>
      <c r="I202" s="159"/>
      <c r="L202" s="155"/>
      <c r="M202" s="160"/>
      <c r="T202" s="161"/>
      <c r="AT202" s="156" t="s">
        <v>158</v>
      </c>
      <c r="AU202" s="156" t="s">
        <v>88</v>
      </c>
      <c r="AV202" s="13" t="s">
        <v>154</v>
      </c>
      <c r="AW202" s="13" t="s">
        <v>34</v>
      </c>
      <c r="AX202" s="13" t="s">
        <v>86</v>
      </c>
      <c r="AY202" s="156" t="s">
        <v>147</v>
      </c>
    </row>
    <row r="203" spans="2:65" s="1" customFormat="1" ht="33" customHeight="1">
      <c r="B203" s="31"/>
      <c r="C203" s="131" t="s">
        <v>254</v>
      </c>
      <c r="D203" s="131" t="s">
        <v>149</v>
      </c>
      <c r="E203" s="132" t="s">
        <v>1104</v>
      </c>
      <c r="F203" s="133" t="s">
        <v>1105</v>
      </c>
      <c r="G203" s="134" t="s">
        <v>335</v>
      </c>
      <c r="H203" s="135">
        <v>301.49</v>
      </c>
      <c r="I203" s="136"/>
      <c r="J203" s="137">
        <f>ROUND(I203*H203,2)</f>
        <v>0</v>
      </c>
      <c r="K203" s="133" t="s">
        <v>153</v>
      </c>
      <c r="L203" s="31"/>
      <c r="M203" s="138" t="s">
        <v>1</v>
      </c>
      <c r="N203" s="139" t="s">
        <v>43</v>
      </c>
      <c r="P203" s="140">
        <f>O203*H203</f>
        <v>0</v>
      </c>
      <c r="Q203" s="140">
        <v>0.16370999999999999</v>
      </c>
      <c r="R203" s="140">
        <f>Q203*H203</f>
        <v>49.356927900000002</v>
      </c>
      <c r="S203" s="140">
        <v>0</v>
      </c>
      <c r="T203" s="141">
        <f>S203*H203</f>
        <v>0</v>
      </c>
      <c r="AR203" s="142" t="s">
        <v>154</v>
      </c>
      <c r="AT203" s="142" t="s">
        <v>149</v>
      </c>
      <c r="AU203" s="142" t="s">
        <v>88</v>
      </c>
      <c r="AY203" s="16" t="s">
        <v>147</v>
      </c>
      <c r="BE203" s="143">
        <f>IF(N203="základní",J203,0)</f>
        <v>0</v>
      </c>
      <c r="BF203" s="143">
        <f>IF(N203="snížená",J203,0)</f>
        <v>0</v>
      </c>
      <c r="BG203" s="143">
        <f>IF(N203="zákl. přenesená",J203,0)</f>
        <v>0</v>
      </c>
      <c r="BH203" s="143">
        <f>IF(N203="sníž. přenesená",J203,0)</f>
        <v>0</v>
      </c>
      <c r="BI203" s="143">
        <f>IF(N203="nulová",J203,0)</f>
        <v>0</v>
      </c>
      <c r="BJ203" s="16" t="s">
        <v>86</v>
      </c>
      <c r="BK203" s="143">
        <f>ROUND(I203*H203,2)</f>
        <v>0</v>
      </c>
      <c r="BL203" s="16" t="s">
        <v>154</v>
      </c>
      <c r="BM203" s="142" t="s">
        <v>1106</v>
      </c>
    </row>
    <row r="204" spans="2:65" s="1" customFormat="1" ht="29.25">
      <c r="B204" s="31"/>
      <c r="D204" s="144" t="s">
        <v>156</v>
      </c>
      <c r="F204" s="145" t="s">
        <v>1107</v>
      </c>
      <c r="I204" s="146"/>
      <c r="L204" s="31"/>
      <c r="M204" s="147"/>
      <c r="T204" s="55"/>
      <c r="AT204" s="16" t="s">
        <v>156</v>
      </c>
      <c r="AU204" s="16" t="s">
        <v>88</v>
      </c>
    </row>
    <row r="205" spans="2:65" s="12" customFormat="1" ht="11.25">
      <c r="B205" s="148"/>
      <c r="D205" s="144" t="s">
        <v>158</v>
      </c>
      <c r="E205" s="149" t="s">
        <v>1</v>
      </c>
      <c r="F205" s="150" t="s">
        <v>1108</v>
      </c>
      <c r="H205" s="151">
        <v>301.49</v>
      </c>
      <c r="I205" s="152"/>
      <c r="L205" s="148"/>
      <c r="M205" s="153"/>
      <c r="T205" s="154"/>
      <c r="AT205" s="149" t="s">
        <v>158</v>
      </c>
      <c r="AU205" s="149" t="s">
        <v>88</v>
      </c>
      <c r="AV205" s="12" t="s">
        <v>88</v>
      </c>
      <c r="AW205" s="12" t="s">
        <v>34</v>
      </c>
      <c r="AX205" s="12" t="s">
        <v>78</v>
      </c>
      <c r="AY205" s="149" t="s">
        <v>147</v>
      </c>
    </row>
    <row r="206" spans="2:65" s="13" customFormat="1" ht="11.25">
      <c r="B206" s="155"/>
      <c r="D206" s="144" t="s">
        <v>158</v>
      </c>
      <c r="E206" s="156" t="s">
        <v>1</v>
      </c>
      <c r="F206" s="157" t="s">
        <v>160</v>
      </c>
      <c r="H206" s="158">
        <v>301.49</v>
      </c>
      <c r="I206" s="159"/>
      <c r="L206" s="155"/>
      <c r="M206" s="160"/>
      <c r="T206" s="161"/>
      <c r="AT206" s="156" t="s">
        <v>158</v>
      </c>
      <c r="AU206" s="156" t="s">
        <v>88</v>
      </c>
      <c r="AV206" s="13" t="s">
        <v>154</v>
      </c>
      <c r="AW206" s="13" t="s">
        <v>34</v>
      </c>
      <c r="AX206" s="13" t="s">
        <v>86</v>
      </c>
      <c r="AY206" s="156" t="s">
        <v>147</v>
      </c>
    </row>
    <row r="207" spans="2:65" s="1" customFormat="1" ht="24.2" customHeight="1">
      <c r="B207" s="31"/>
      <c r="C207" s="171" t="s">
        <v>259</v>
      </c>
      <c r="D207" s="171" t="s">
        <v>444</v>
      </c>
      <c r="E207" s="172" t="s">
        <v>1100</v>
      </c>
      <c r="F207" s="173" t="s">
        <v>1101</v>
      </c>
      <c r="G207" s="174" t="s">
        <v>335</v>
      </c>
      <c r="H207" s="175">
        <v>301.49</v>
      </c>
      <c r="I207" s="176"/>
      <c r="J207" s="177">
        <f>ROUND(I207*H207,2)</f>
        <v>0</v>
      </c>
      <c r="K207" s="173" t="s">
        <v>153</v>
      </c>
      <c r="L207" s="178"/>
      <c r="M207" s="179" t="s">
        <v>1</v>
      </c>
      <c r="N207" s="180" t="s">
        <v>43</v>
      </c>
      <c r="P207" s="140">
        <f>O207*H207</f>
        <v>0</v>
      </c>
      <c r="Q207" s="140">
        <v>0.11394</v>
      </c>
      <c r="R207" s="140">
        <f>Q207*H207</f>
        <v>34.351770600000002</v>
      </c>
      <c r="S207" s="140">
        <v>0</v>
      </c>
      <c r="T207" s="141">
        <f>S207*H207</f>
        <v>0</v>
      </c>
      <c r="AR207" s="142" t="s">
        <v>197</v>
      </c>
      <c r="AT207" s="142" t="s">
        <v>444</v>
      </c>
      <c r="AU207" s="142" t="s">
        <v>88</v>
      </c>
      <c r="AY207" s="16" t="s">
        <v>147</v>
      </c>
      <c r="BE207" s="143">
        <f>IF(N207="základní",J207,0)</f>
        <v>0</v>
      </c>
      <c r="BF207" s="143">
        <f>IF(N207="snížená",J207,0)</f>
        <v>0</v>
      </c>
      <c r="BG207" s="143">
        <f>IF(N207="zákl. přenesená",J207,0)</f>
        <v>0</v>
      </c>
      <c r="BH207" s="143">
        <f>IF(N207="sníž. přenesená",J207,0)</f>
        <v>0</v>
      </c>
      <c r="BI207" s="143">
        <f>IF(N207="nulová",J207,0)</f>
        <v>0</v>
      </c>
      <c r="BJ207" s="16" t="s">
        <v>86</v>
      </c>
      <c r="BK207" s="143">
        <f>ROUND(I207*H207,2)</f>
        <v>0</v>
      </c>
      <c r="BL207" s="16" t="s">
        <v>154</v>
      </c>
      <c r="BM207" s="142" t="s">
        <v>1109</v>
      </c>
    </row>
    <row r="208" spans="2:65" s="1" customFormat="1" ht="11.25">
      <c r="B208" s="31"/>
      <c r="D208" s="144" t="s">
        <v>156</v>
      </c>
      <c r="F208" s="145" t="s">
        <v>1101</v>
      </c>
      <c r="I208" s="146"/>
      <c r="L208" s="31"/>
      <c r="M208" s="147"/>
      <c r="T208" s="55"/>
      <c r="AT208" s="16" t="s">
        <v>156</v>
      </c>
      <c r="AU208" s="16" t="s">
        <v>88</v>
      </c>
    </row>
    <row r="209" spans="2:65" s="12" customFormat="1" ht="11.25">
      <c r="B209" s="148"/>
      <c r="D209" s="144" t="s">
        <v>158</v>
      </c>
      <c r="E209" s="149" t="s">
        <v>1</v>
      </c>
      <c r="F209" s="150" t="s">
        <v>1110</v>
      </c>
      <c r="H209" s="151">
        <v>301.49</v>
      </c>
      <c r="I209" s="152"/>
      <c r="L209" s="148"/>
      <c r="M209" s="153"/>
      <c r="T209" s="154"/>
      <c r="AT209" s="149" t="s">
        <v>158</v>
      </c>
      <c r="AU209" s="149" t="s">
        <v>88</v>
      </c>
      <c r="AV209" s="12" t="s">
        <v>88</v>
      </c>
      <c r="AW209" s="12" t="s">
        <v>34</v>
      </c>
      <c r="AX209" s="12" t="s">
        <v>78</v>
      </c>
      <c r="AY209" s="149" t="s">
        <v>147</v>
      </c>
    </row>
    <row r="210" spans="2:65" s="13" customFormat="1" ht="11.25">
      <c r="B210" s="155"/>
      <c r="D210" s="144" t="s">
        <v>158</v>
      </c>
      <c r="E210" s="156" t="s">
        <v>1</v>
      </c>
      <c r="F210" s="157" t="s">
        <v>160</v>
      </c>
      <c r="H210" s="158">
        <v>301.49</v>
      </c>
      <c r="I210" s="159"/>
      <c r="L210" s="155"/>
      <c r="M210" s="160"/>
      <c r="T210" s="161"/>
      <c r="AT210" s="156" t="s">
        <v>158</v>
      </c>
      <c r="AU210" s="156" t="s">
        <v>88</v>
      </c>
      <c r="AV210" s="13" t="s">
        <v>154</v>
      </c>
      <c r="AW210" s="13" t="s">
        <v>34</v>
      </c>
      <c r="AX210" s="13" t="s">
        <v>86</v>
      </c>
      <c r="AY210" s="156" t="s">
        <v>147</v>
      </c>
    </row>
    <row r="211" spans="2:65" s="11" customFormat="1" ht="22.9" customHeight="1">
      <c r="B211" s="119"/>
      <c r="D211" s="120" t="s">
        <v>77</v>
      </c>
      <c r="E211" s="129" t="s">
        <v>878</v>
      </c>
      <c r="F211" s="129" t="s">
        <v>879</v>
      </c>
      <c r="I211" s="122"/>
      <c r="J211" s="130">
        <f>BK211</f>
        <v>0</v>
      </c>
      <c r="L211" s="119"/>
      <c r="M211" s="124"/>
      <c r="P211" s="125">
        <f>SUM(P212:P213)</f>
        <v>0</v>
      </c>
      <c r="R211" s="125">
        <f>SUM(R212:R213)</f>
        <v>0</v>
      </c>
      <c r="T211" s="126">
        <f>SUM(T212:T213)</f>
        <v>0</v>
      </c>
      <c r="AR211" s="120" t="s">
        <v>86</v>
      </c>
      <c r="AT211" s="127" t="s">
        <v>77</v>
      </c>
      <c r="AU211" s="127" t="s">
        <v>86</v>
      </c>
      <c r="AY211" s="120" t="s">
        <v>147</v>
      </c>
      <c r="BK211" s="128">
        <f>SUM(BK212:BK213)</f>
        <v>0</v>
      </c>
    </row>
    <row r="212" spans="2:65" s="1" customFormat="1" ht="24.2" customHeight="1">
      <c r="B212" s="31"/>
      <c r="C212" s="131" t="s">
        <v>269</v>
      </c>
      <c r="D212" s="131" t="s">
        <v>149</v>
      </c>
      <c r="E212" s="132" t="s">
        <v>1111</v>
      </c>
      <c r="F212" s="133" t="s">
        <v>1112</v>
      </c>
      <c r="G212" s="134" t="s">
        <v>380</v>
      </c>
      <c r="H212" s="135">
        <v>314.64800000000002</v>
      </c>
      <c r="I212" s="136"/>
      <c r="J212" s="137">
        <f>ROUND(I212*H212,2)</f>
        <v>0</v>
      </c>
      <c r="K212" s="133" t="s">
        <v>153</v>
      </c>
      <c r="L212" s="31"/>
      <c r="M212" s="138" t="s">
        <v>1</v>
      </c>
      <c r="N212" s="139" t="s">
        <v>43</v>
      </c>
      <c r="P212" s="140">
        <f>O212*H212</f>
        <v>0</v>
      </c>
      <c r="Q212" s="140">
        <v>0</v>
      </c>
      <c r="R212" s="140">
        <f>Q212*H212</f>
        <v>0</v>
      </c>
      <c r="S212" s="140">
        <v>0</v>
      </c>
      <c r="T212" s="141">
        <f>S212*H212</f>
        <v>0</v>
      </c>
      <c r="AR212" s="142" t="s">
        <v>154</v>
      </c>
      <c r="AT212" s="142" t="s">
        <v>149</v>
      </c>
      <c r="AU212" s="142" t="s">
        <v>88</v>
      </c>
      <c r="AY212" s="16" t="s">
        <v>147</v>
      </c>
      <c r="BE212" s="143">
        <f>IF(N212="základní",J212,0)</f>
        <v>0</v>
      </c>
      <c r="BF212" s="143">
        <f>IF(N212="snížená",J212,0)</f>
        <v>0</v>
      </c>
      <c r="BG212" s="143">
        <f>IF(N212="zákl. přenesená",J212,0)</f>
        <v>0</v>
      </c>
      <c r="BH212" s="143">
        <f>IF(N212="sníž. přenesená",J212,0)</f>
        <v>0</v>
      </c>
      <c r="BI212" s="143">
        <f>IF(N212="nulová",J212,0)</f>
        <v>0</v>
      </c>
      <c r="BJ212" s="16" t="s">
        <v>86</v>
      </c>
      <c r="BK212" s="143">
        <f>ROUND(I212*H212,2)</f>
        <v>0</v>
      </c>
      <c r="BL212" s="16" t="s">
        <v>154</v>
      </c>
      <c r="BM212" s="142" t="s">
        <v>1113</v>
      </c>
    </row>
    <row r="213" spans="2:65" s="1" customFormat="1" ht="19.5">
      <c r="B213" s="31"/>
      <c r="D213" s="144" t="s">
        <v>156</v>
      </c>
      <c r="F213" s="145" t="s">
        <v>1114</v>
      </c>
      <c r="I213" s="146"/>
      <c r="L213" s="31"/>
      <c r="M213" s="181"/>
      <c r="N213" s="182"/>
      <c r="O213" s="182"/>
      <c r="P213" s="182"/>
      <c r="Q213" s="182"/>
      <c r="R213" s="182"/>
      <c r="S213" s="182"/>
      <c r="T213" s="183"/>
      <c r="AT213" s="16" t="s">
        <v>156</v>
      </c>
      <c r="AU213" s="16" t="s">
        <v>88</v>
      </c>
    </row>
    <row r="214" spans="2:65" s="1" customFormat="1" ht="6.95" customHeight="1">
      <c r="B214" s="43"/>
      <c r="C214" s="44"/>
      <c r="D214" s="44"/>
      <c r="E214" s="44"/>
      <c r="F214" s="44"/>
      <c r="G214" s="44"/>
      <c r="H214" s="44"/>
      <c r="I214" s="44"/>
      <c r="J214" s="44"/>
      <c r="K214" s="44"/>
      <c r="L214" s="31"/>
    </row>
  </sheetData>
  <sheetProtection algorithmName="SHA-512" hashValue="jjCOlnQK74CW63ABKI64irm+B85qvMQSCEpw2dpACvFY+IHEuEDl4RkJXWQ2peny7mRK9hQYeSBt4qrNHhgBug==" saltValue="RDog4ECJb72HSCRdWpO+pcR4xwUVr3iY7IbOi5P/h8NmJXcNHL4CzX+NZVEszbuozcdmv2jCKZPyQNYDFbmpuA==" spinCount="100000" sheet="1" objects="1" scenarios="1" formatColumns="0" formatRows="0" autoFilter="0"/>
  <autoFilter ref="C121:K213" xr:uid="{00000000-0009-0000-0000-000006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180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AT2" s="16" t="s">
        <v>106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88</v>
      </c>
    </row>
    <row r="4" spans="2:46" ht="24.95" customHeight="1">
      <c r="B4" s="19"/>
      <c r="D4" s="20" t="s">
        <v>119</v>
      </c>
      <c r="L4" s="19"/>
      <c r="M4" s="87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22" t="str">
        <f>'Rekapitulace stavby'!K6</f>
        <v>Skládka TKO Štěpánovice - IV. etapa</v>
      </c>
      <c r="F7" s="223"/>
      <c r="G7" s="223"/>
      <c r="H7" s="223"/>
      <c r="L7" s="19"/>
    </row>
    <row r="8" spans="2:46" s="1" customFormat="1" ht="12" customHeight="1">
      <c r="B8" s="31"/>
      <c r="D8" s="26" t="s">
        <v>120</v>
      </c>
      <c r="L8" s="31"/>
    </row>
    <row r="9" spans="2:46" s="1" customFormat="1" ht="16.5" customHeight="1">
      <c r="B9" s="31"/>
      <c r="E9" s="188" t="s">
        <v>1115</v>
      </c>
      <c r="F9" s="224"/>
      <c r="G9" s="224"/>
      <c r="H9" s="224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</v>
      </c>
      <c r="L11" s="31"/>
    </row>
    <row r="12" spans="2:46" s="1" customFormat="1" ht="12" customHeight="1">
      <c r="B12" s="31"/>
      <c r="D12" s="26" t="s">
        <v>22</v>
      </c>
      <c r="F12" s="24" t="s">
        <v>23</v>
      </c>
      <c r="I12" s="26" t="s">
        <v>24</v>
      </c>
      <c r="J12" s="51" t="str">
        <f>'Rekapitulace stavby'!AN8</f>
        <v>25. 7. 2025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26</v>
      </c>
      <c r="I14" s="26" t="s">
        <v>27</v>
      </c>
      <c r="J14" s="24" t="s">
        <v>1</v>
      </c>
      <c r="L14" s="31"/>
    </row>
    <row r="15" spans="2:46" s="1" customFormat="1" ht="18" customHeight="1">
      <c r="B15" s="31"/>
      <c r="E15" s="24" t="s">
        <v>28</v>
      </c>
      <c r="I15" s="26" t="s">
        <v>29</v>
      </c>
      <c r="J15" s="24" t="s">
        <v>1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30</v>
      </c>
      <c r="I17" s="26" t="s">
        <v>27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5" t="str">
        <f>'Rekapitulace stavby'!E14</f>
        <v>Vyplň údaj</v>
      </c>
      <c r="F18" s="194"/>
      <c r="G18" s="194"/>
      <c r="H18" s="194"/>
      <c r="I18" s="26" t="s">
        <v>29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32</v>
      </c>
      <c r="I20" s="26" t="s">
        <v>27</v>
      </c>
      <c r="J20" s="24" t="s">
        <v>1</v>
      </c>
      <c r="L20" s="31"/>
    </row>
    <row r="21" spans="2:12" s="1" customFormat="1" ht="18" customHeight="1">
      <c r="B21" s="31"/>
      <c r="E21" s="24" t="s">
        <v>33</v>
      </c>
      <c r="I21" s="26" t="s">
        <v>29</v>
      </c>
      <c r="J21" s="24" t="s">
        <v>1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35</v>
      </c>
      <c r="I23" s="26" t="s">
        <v>27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29</v>
      </c>
      <c r="J24" s="24" t="str">
        <f>IF('Rekapitulace stavby'!AN20="","",'Rekapitulace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37</v>
      </c>
      <c r="L26" s="31"/>
    </row>
    <row r="27" spans="2:12" s="7" customFormat="1" ht="16.5" customHeight="1">
      <c r="B27" s="88"/>
      <c r="E27" s="199" t="s">
        <v>1</v>
      </c>
      <c r="F27" s="199"/>
      <c r="G27" s="199"/>
      <c r="H27" s="199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38</v>
      </c>
      <c r="J30" s="65">
        <f>ROUND(J120,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40</v>
      </c>
      <c r="I32" s="34" t="s">
        <v>39</v>
      </c>
      <c r="J32" s="34" t="s">
        <v>41</v>
      </c>
      <c r="L32" s="31"/>
    </row>
    <row r="33" spans="2:12" s="1" customFormat="1" ht="14.45" customHeight="1">
      <c r="B33" s="31"/>
      <c r="D33" s="54" t="s">
        <v>42</v>
      </c>
      <c r="E33" s="26" t="s">
        <v>43</v>
      </c>
      <c r="F33" s="90">
        <f>ROUND((SUM(BE120:BE179)),  2)</f>
        <v>0</v>
      </c>
      <c r="I33" s="91">
        <v>0.21</v>
      </c>
      <c r="J33" s="90">
        <f>ROUND(((SUM(BE120:BE179))*I33),  2)</f>
        <v>0</v>
      </c>
      <c r="L33" s="31"/>
    </row>
    <row r="34" spans="2:12" s="1" customFormat="1" ht="14.45" customHeight="1">
      <c r="B34" s="31"/>
      <c r="E34" s="26" t="s">
        <v>44</v>
      </c>
      <c r="F34" s="90">
        <f>ROUND((SUM(BF120:BF179)),  2)</f>
        <v>0</v>
      </c>
      <c r="I34" s="91">
        <v>0.12</v>
      </c>
      <c r="J34" s="90">
        <f>ROUND(((SUM(BF120:BF179))*I34),  2)</f>
        <v>0</v>
      </c>
      <c r="L34" s="31"/>
    </row>
    <row r="35" spans="2:12" s="1" customFormat="1" ht="14.45" hidden="1" customHeight="1">
      <c r="B35" s="31"/>
      <c r="E35" s="26" t="s">
        <v>45</v>
      </c>
      <c r="F35" s="90">
        <f>ROUND((SUM(BG120:BG179)),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46</v>
      </c>
      <c r="F36" s="90">
        <f>ROUND((SUM(BH120:BH179)),  2)</f>
        <v>0</v>
      </c>
      <c r="I36" s="91">
        <v>0.12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47</v>
      </c>
      <c r="F37" s="90">
        <f>ROUND((SUM(BI120:BI179)),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48</v>
      </c>
      <c r="E39" s="56"/>
      <c r="F39" s="56"/>
      <c r="G39" s="94" t="s">
        <v>49</v>
      </c>
      <c r="H39" s="95" t="s">
        <v>50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51</v>
      </c>
      <c r="E50" s="41"/>
      <c r="F50" s="41"/>
      <c r="G50" s="40" t="s">
        <v>52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53</v>
      </c>
      <c r="E61" s="33"/>
      <c r="F61" s="98" t="s">
        <v>54</v>
      </c>
      <c r="G61" s="42" t="s">
        <v>53</v>
      </c>
      <c r="H61" s="33"/>
      <c r="I61" s="33"/>
      <c r="J61" s="99" t="s">
        <v>54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55</v>
      </c>
      <c r="E65" s="41"/>
      <c r="F65" s="41"/>
      <c r="G65" s="40" t="s">
        <v>56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53</v>
      </c>
      <c r="E76" s="33"/>
      <c r="F76" s="98" t="s">
        <v>54</v>
      </c>
      <c r="G76" s="42" t="s">
        <v>53</v>
      </c>
      <c r="H76" s="33"/>
      <c r="I76" s="33"/>
      <c r="J76" s="99" t="s">
        <v>54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122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22" t="str">
        <f>E7</f>
        <v>Skládka TKO Štěpánovice - IV. etapa</v>
      </c>
      <c r="F85" s="223"/>
      <c r="G85" s="223"/>
      <c r="H85" s="223"/>
      <c r="L85" s="31"/>
    </row>
    <row r="86" spans="2:47" s="1" customFormat="1" ht="12" customHeight="1">
      <c r="B86" s="31"/>
      <c r="C86" s="26" t="s">
        <v>120</v>
      </c>
      <c r="L86" s="31"/>
    </row>
    <row r="87" spans="2:47" s="1" customFormat="1" ht="16.5" customHeight="1">
      <c r="B87" s="31"/>
      <c r="E87" s="188" t="str">
        <f>E9</f>
        <v>SO 07 - Oplocení - 1. část</v>
      </c>
      <c r="F87" s="224"/>
      <c r="G87" s="224"/>
      <c r="H87" s="224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22</v>
      </c>
      <c r="F89" s="24" t="str">
        <f>F12</f>
        <v>k. ú. Štěpánovice u Klatov, k. ú. Dehtín</v>
      </c>
      <c r="I89" s="26" t="s">
        <v>24</v>
      </c>
      <c r="J89" s="51" t="str">
        <f>IF(J12="","",J12)</f>
        <v>25. 7. 2025</v>
      </c>
      <c r="L89" s="31"/>
    </row>
    <row r="90" spans="2:47" s="1" customFormat="1" ht="6.95" customHeight="1">
      <c r="B90" s="31"/>
      <c r="L90" s="31"/>
    </row>
    <row r="91" spans="2:47" s="1" customFormat="1" ht="40.15" customHeight="1">
      <c r="B91" s="31"/>
      <c r="C91" s="26" t="s">
        <v>26</v>
      </c>
      <c r="F91" s="24" t="str">
        <f>E15</f>
        <v>Město Klatovy, Nám. Míru 62/I, 339 01 Klatovy</v>
      </c>
      <c r="I91" s="26" t="s">
        <v>32</v>
      </c>
      <c r="J91" s="29" t="str">
        <f>E21</f>
        <v>INTERPROJEKT ODPADY s. r. o., Praha 6</v>
      </c>
      <c r="L91" s="31"/>
    </row>
    <row r="92" spans="2:47" s="1" customFormat="1" ht="15.2" customHeight="1">
      <c r="B92" s="31"/>
      <c r="C92" s="26" t="s">
        <v>30</v>
      </c>
      <c r="F92" s="24" t="str">
        <f>IF(E18="","",E18)</f>
        <v>Vyplň údaj</v>
      </c>
      <c r="I92" s="26" t="s">
        <v>35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123</v>
      </c>
      <c r="D94" s="92"/>
      <c r="E94" s="92"/>
      <c r="F94" s="92"/>
      <c r="G94" s="92"/>
      <c r="H94" s="92"/>
      <c r="I94" s="92"/>
      <c r="J94" s="101" t="s">
        <v>124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125</v>
      </c>
      <c r="J96" s="65">
        <f>J120</f>
        <v>0</v>
      </c>
      <c r="L96" s="31"/>
      <c r="AU96" s="16" t="s">
        <v>126</v>
      </c>
    </row>
    <row r="97" spans="2:12" s="8" customFormat="1" ht="24.95" customHeight="1">
      <c r="B97" s="103"/>
      <c r="D97" s="104" t="s">
        <v>127</v>
      </c>
      <c r="E97" s="105"/>
      <c r="F97" s="105"/>
      <c r="G97" s="105"/>
      <c r="H97" s="105"/>
      <c r="I97" s="105"/>
      <c r="J97" s="106">
        <f>J121</f>
        <v>0</v>
      </c>
      <c r="L97" s="103"/>
    </row>
    <row r="98" spans="2:12" s="9" customFormat="1" ht="19.899999999999999" customHeight="1">
      <c r="B98" s="107"/>
      <c r="D98" s="108" t="s">
        <v>128</v>
      </c>
      <c r="E98" s="109"/>
      <c r="F98" s="109"/>
      <c r="G98" s="109"/>
      <c r="H98" s="109"/>
      <c r="I98" s="109"/>
      <c r="J98" s="110">
        <f>J122</f>
        <v>0</v>
      </c>
      <c r="L98" s="107"/>
    </row>
    <row r="99" spans="2:12" s="9" customFormat="1" ht="19.899999999999999" customHeight="1">
      <c r="B99" s="107"/>
      <c r="D99" s="108" t="s">
        <v>1116</v>
      </c>
      <c r="E99" s="109"/>
      <c r="F99" s="109"/>
      <c r="G99" s="109"/>
      <c r="H99" s="109"/>
      <c r="I99" s="109"/>
      <c r="J99" s="110">
        <f>J143</f>
        <v>0</v>
      </c>
      <c r="L99" s="107"/>
    </row>
    <row r="100" spans="2:12" s="9" customFormat="1" ht="19.899999999999999" customHeight="1">
      <c r="B100" s="107"/>
      <c r="D100" s="108" t="s">
        <v>549</v>
      </c>
      <c r="E100" s="109"/>
      <c r="F100" s="109"/>
      <c r="G100" s="109"/>
      <c r="H100" s="109"/>
      <c r="I100" s="109"/>
      <c r="J100" s="110">
        <f>J177</f>
        <v>0</v>
      </c>
      <c r="L100" s="107"/>
    </row>
    <row r="101" spans="2:12" s="1" customFormat="1" ht="21.75" customHeight="1">
      <c r="B101" s="31"/>
      <c r="L101" s="31"/>
    </row>
    <row r="102" spans="2:12" s="1" customFormat="1" ht="6.95" customHeight="1">
      <c r="B102" s="43"/>
      <c r="C102" s="44"/>
      <c r="D102" s="44"/>
      <c r="E102" s="44"/>
      <c r="F102" s="44"/>
      <c r="G102" s="44"/>
      <c r="H102" s="44"/>
      <c r="I102" s="44"/>
      <c r="J102" s="44"/>
      <c r="K102" s="44"/>
      <c r="L102" s="31"/>
    </row>
    <row r="106" spans="2:12" s="1" customFormat="1" ht="6.95" customHeight="1">
      <c r="B106" s="45"/>
      <c r="C106" s="46"/>
      <c r="D106" s="46"/>
      <c r="E106" s="46"/>
      <c r="F106" s="46"/>
      <c r="G106" s="46"/>
      <c r="H106" s="46"/>
      <c r="I106" s="46"/>
      <c r="J106" s="46"/>
      <c r="K106" s="46"/>
      <c r="L106" s="31"/>
    </row>
    <row r="107" spans="2:12" s="1" customFormat="1" ht="24.95" customHeight="1">
      <c r="B107" s="31"/>
      <c r="C107" s="20" t="s">
        <v>132</v>
      </c>
      <c r="L107" s="31"/>
    </row>
    <row r="108" spans="2:12" s="1" customFormat="1" ht="6.95" customHeight="1">
      <c r="B108" s="31"/>
      <c r="L108" s="31"/>
    </row>
    <row r="109" spans="2:12" s="1" customFormat="1" ht="12" customHeight="1">
      <c r="B109" s="31"/>
      <c r="C109" s="26" t="s">
        <v>16</v>
      </c>
      <c r="L109" s="31"/>
    </row>
    <row r="110" spans="2:12" s="1" customFormat="1" ht="16.5" customHeight="1">
      <c r="B110" s="31"/>
      <c r="E110" s="222" t="str">
        <f>E7</f>
        <v>Skládka TKO Štěpánovice - IV. etapa</v>
      </c>
      <c r="F110" s="223"/>
      <c r="G110" s="223"/>
      <c r="H110" s="223"/>
      <c r="L110" s="31"/>
    </row>
    <row r="111" spans="2:12" s="1" customFormat="1" ht="12" customHeight="1">
      <c r="B111" s="31"/>
      <c r="C111" s="26" t="s">
        <v>120</v>
      </c>
      <c r="L111" s="31"/>
    </row>
    <row r="112" spans="2:12" s="1" customFormat="1" ht="16.5" customHeight="1">
      <c r="B112" s="31"/>
      <c r="E112" s="188" t="str">
        <f>E9</f>
        <v>SO 07 - Oplocení - 1. část</v>
      </c>
      <c r="F112" s="224"/>
      <c r="G112" s="224"/>
      <c r="H112" s="224"/>
      <c r="L112" s="31"/>
    </row>
    <row r="113" spans="2:65" s="1" customFormat="1" ht="6.95" customHeight="1">
      <c r="B113" s="31"/>
      <c r="L113" s="31"/>
    </row>
    <row r="114" spans="2:65" s="1" customFormat="1" ht="12" customHeight="1">
      <c r="B114" s="31"/>
      <c r="C114" s="26" t="s">
        <v>22</v>
      </c>
      <c r="F114" s="24" t="str">
        <f>F12</f>
        <v>k. ú. Štěpánovice u Klatov, k. ú. Dehtín</v>
      </c>
      <c r="I114" s="26" t="s">
        <v>24</v>
      </c>
      <c r="J114" s="51" t="str">
        <f>IF(J12="","",J12)</f>
        <v>25. 7. 2025</v>
      </c>
      <c r="L114" s="31"/>
    </row>
    <row r="115" spans="2:65" s="1" customFormat="1" ht="6.95" customHeight="1">
      <c r="B115" s="31"/>
      <c r="L115" s="31"/>
    </row>
    <row r="116" spans="2:65" s="1" customFormat="1" ht="40.15" customHeight="1">
      <c r="B116" s="31"/>
      <c r="C116" s="26" t="s">
        <v>26</v>
      </c>
      <c r="F116" s="24" t="str">
        <f>E15</f>
        <v>Město Klatovy, Nám. Míru 62/I, 339 01 Klatovy</v>
      </c>
      <c r="I116" s="26" t="s">
        <v>32</v>
      </c>
      <c r="J116" s="29" t="str">
        <f>E21</f>
        <v>INTERPROJEKT ODPADY s. r. o., Praha 6</v>
      </c>
      <c r="L116" s="31"/>
    </row>
    <row r="117" spans="2:65" s="1" customFormat="1" ht="15.2" customHeight="1">
      <c r="B117" s="31"/>
      <c r="C117" s="26" t="s">
        <v>30</v>
      </c>
      <c r="F117" s="24" t="str">
        <f>IF(E18="","",E18)</f>
        <v>Vyplň údaj</v>
      </c>
      <c r="I117" s="26" t="s">
        <v>35</v>
      </c>
      <c r="J117" s="29" t="str">
        <f>E24</f>
        <v xml:space="preserve"> </v>
      </c>
      <c r="L117" s="31"/>
    </row>
    <row r="118" spans="2:65" s="1" customFormat="1" ht="10.35" customHeight="1">
      <c r="B118" s="31"/>
      <c r="L118" s="31"/>
    </row>
    <row r="119" spans="2:65" s="10" customFormat="1" ht="29.25" customHeight="1">
      <c r="B119" s="111"/>
      <c r="C119" s="112" t="s">
        <v>133</v>
      </c>
      <c r="D119" s="113" t="s">
        <v>63</v>
      </c>
      <c r="E119" s="113" t="s">
        <v>59</v>
      </c>
      <c r="F119" s="113" t="s">
        <v>60</v>
      </c>
      <c r="G119" s="113" t="s">
        <v>134</v>
      </c>
      <c r="H119" s="113" t="s">
        <v>135</v>
      </c>
      <c r="I119" s="113" t="s">
        <v>136</v>
      </c>
      <c r="J119" s="113" t="s">
        <v>124</v>
      </c>
      <c r="K119" s="114" t="s">
        <v>137</v>
      </c>
      <c r="L119" s="111"/>
      <c r="M119" s="58" t="s">
        <v>1</v>
      </c>
      <c r="N119" s="59" t="s">
        <v>42</v>
      </c>
      <c r="O119" s="59" t="s">
        <v>138</v>
      </c>
      <c r="P119" s="59" t="s">
        <v>139</v>
      </c>
      <c r="Q119" s="59" t="s">
        <v>140</v>
      </c>
      <c r="R119" s="59" t="s">
        <v>141</v>
      </c>
      <c r="S119" s="59" t="s">
        <v>142</v>
      </c>
      <c r="T119" s="60" t="s">
        <v>143</v>
      </c>
    </row>
    <row r="120" spans="2:65" s="1" customFormat="1" ht="22.9" customHeight="1">
      <c r="B120" s="31"/>
      <c r="C120" s="63" t="s">
        <v>144</v>
      </c>
      <c r="J120" s="115">
        <f>BK120</f>
        <v>0</v>
      </c>
      <c r="L120" s="31"/>
      <c r="M120" s="61"/>
      <c r="N120" s="52"/>
      <c r="O120" s="52"/>
      <c r="P120" s="116">
        <f>P121</f>
        <v>0</v>
      </c>
      <c r="Q120" s="52"/>
      <c r="R120" s="116">
        <f>R121</f>
        <v>31.334129999999998</v>
      </c>
      <c r="S120" s="52"/>
      <c r="T120" s="117">
        <f>T121</f>
        <v>0</v>
      </c>
      <c r="AT120" s="16" t="s">
        <v>77</v>
      </c>
      <c r="AU120" s="16" t="s">
        <v>126</v>
      </c>
      <c r="BK120" s="118">
        <f>BK121</f>
        <v>0</v>
      </c>
    </row>
    <row r="121" spans="2:65" s="11" customFormat="1" ht="25.9" customHeight="1">
      <c r="B121" s="119"/>
      <c r="D121" s="120" t="s">
        <v>77</v>
      </c>
      <c r="E121" s="121" t="s">
        <v>145</v>
      </c>
      <c r="F121" s="121" t="s">
        <v>146</v>
      </c>
      <c r="I121" s="122"/>
      <c r="J121" s="123">
        <f>BK121</f>
        <v>0</v>
      </c>
      <c r="L121" s="119"/>
      <c r="M121" s="124"/>
      <c r="P121" s="125">
        <f>P122+P143+P177</f>
        <v>0</v>
      </c>
      <c r="R121" s="125">
        <f>R122+R143+R177</f>
        <v>31.334129999999998</v>
      </c>
      <c r="T121" s="126">
        <f>T122+T143+T177</f>
        <v>0</v>
      </c>
      <c r="AR121" s="120" t="s">
        <v>86</v>
      </c>
      <c r="AT121" s="127" t="s">
        <v>77</v>
      </c>
      <c r="AU121" s="127" t="s">
        <v>78</v>
      </c>
      <c r="AY121" s="120" t="s">
        <v>147</v>
      </c>
      <c r="BK121" s="128">
        <f>BK122+BK143+BK177</f>
        <v>0</v>
      </c>
    </row>
    <row r="122" spans="2:65" s="11" customFormat="1" ht="22.9" customHeight="1">
      <c r="B122" s="119"/>
      <c r="D122" s="120" t="s">
        <v>77</v>
      </c>
      <c r="E122" s="129" t="s">
        <v>86</v>
      </c>
      <c r="F122" s="129" t="s">
        <v>148</v>
      </c>
      <c r="I122" s="122"/>
      <c r="J122" s="130">
        <f>BK122</f>
        <v>0</v>
      </c>
      <c r="L122" s="119"/>
      <c r="M122" s="124"/>
      <c r="P122" s="125">
        <f>SUM(P123:P142)</f>
        <v>0</v>
      </c>
      <c r="R122" s="125">
        <f>SUM(R123:R142)</f>
        <v>0</v>
      </c>
      <c r="T122" s="126">
        <f>SUM(T123:T142)</f>
        <v>0</v>
      </c>
      <c r="AR122" s="120" t="s">
        <v>86</v>
      </c>
      <c r="AT122" s="127" t="s">
        <v>77</v>
      </c>
      <c r="AU122" s="127" t="s">
        <v>86</v>
      </c>
      <c r="AY122" s="120" t="s">
        <v>147</v>
      </c>
      <c r="BK122" s="128">
        <f>SUM(BK123:BK142)</f>
        <v>0</v>
      </c>
    </row>
    <row r="123" spans="2:65" s="1" customFormat="1" ht="24.2" customHeight="1">
      <c r="B123" s="31"/>
      <c r="C123" s="131" t="s">
        <v>86</v>
      </c>
      <c r="D123" s="131" t="s">
        <v>149</v>
      </c>
      <c r="E123" s="132" t="s">
        <v>1117</v>
      </c>
      <c r="F123" s="133" t="s">
        <v>1118</v>
      </c>
      <c r="G123" s="134" t="s">
        <v>335</v>
      </c>
      <c r="H123" s="135">
        <v>118.25</v>
      </c>
      <c r="I123" s="136"/>
      <c r="J123" s="137">
        <f>ROUND(I123*H123,2)</f>
        <v>0</v>
      </c>
      <c r="K123" s="133" t="s">
        <v>153</v>
      </c>
      <c r="L123" s="31"/>
      <c r="M123" s="138" t="s">
        <v>1</v>
      </c>
      <c r="N123" s="139" t="s">
        <v>43</v>
      </c>
      <c r="P123" s="140">
        <f>O123*H123</f>
        <v>0</v>
      </c>
      <c r="Q123" s="140">
        <v>0</v>
      </c>
      <c r="R123" s="140">
        <f>Q123*H123</f>
        <v>0</v>
      </c>
      <c r="S123" s="140">
        <v>0</v>
      </c>
      <c r="T123" s="141">
        <f>S123*H123</f>
        <v>0</v>
      </c>
      <c r="AR123" s="142" t="s">
        <v>154</v>
      </c>
      <c r="AT123" s="142" t="s">
        <v>149</v>
      </c>
      <c r="AU123" s="142" t="s">
        <v>88</v>
      </c>
      <c r="AY123" s="16" t="s">
        <v>147</v>
      </c>
      <c r="BE123" s="143">
        <f>IF(N123="základní",J123,0)</f>
        <v>0</v>
      </c>
      <c r="BF123" s="143">
        <f>IF(N123="snížená",J123,0)</f>
        <v>0</v>
      </c>
      <c r="BG123" s="143">
        <f>IF(N123="zákl. přenesená",J123,0)</f>
        <v>0</v>
      </c>
      <c r="BH123" s="143">
        <f>IF(N123="sníž. přenesená",J123,0)</f>
        <v>0</v>
      </c>
      <c r="BI123" s="143">
        <f>IF(N123="nulová",J123,0)</f>
        <v>0</v>
      </c>
      <c r="BJ123" s="16" t="s">
        <v>86</v>
      </c>
      <c r="BK123" s="143">
        <f>ROUND(I123*H123,2)</f>
        <v>0</v>
      </c>
      <c r="BL123" s="16" t="s">
        <v>154</v>
      </c>
      <c r="BM123" s="142" t="s">
        <v>1119</v>
      </c>
    </row>
    <row r="124" spans="2:65" s="1" customFormat="1" ht="19.5">
      <c r="B124" s="31"/>
      <c r="D124" s="144" t="s">
        <v>156</v>
      </c>
      <c r="F124" s="145" t="s">
        <v>1120</v>
      </c>
      <c r="I124" s="146"/>
      <c r="L124" s="31"/>
      <c r="M124" s="147"/>
      <c r="T124" s="55"/>
      <c r="AT124" s="16" t="s">
        <v>156</v>
      </c>
      <c r="AU124" s="16" t="s">
        <v>88</v>
      </c>
    </row>
    <row r="125" spans="2:65" s="12" customFormat="1" ht="22.5">
      <c r="B125" s="148"/>
      <c r="D125" s="144" t="s">
        <v>158</v>
      </c>
      <c r="E125" s="149" t="s">
        <v>1</v>
      </c>
      <c r="F125" s="150" t="s">
        <v>1121</v>
      </c>
      <c r="H125" s="151">
        <v>98.25</v>
      </c>
      <c r="I125" s="152"/>
      <c r="L125" s="148"/>
      <c r="M125" s="153"/>
      <c r="T125" s="154"/>
      <c r="AT125" s="149" t="s">
        <v>158</v>
      </c>
      <c r="AU125" s="149" t="s">
        <v>88</v>
      </c>
      <c r="AV125" s="12" t="s">
        <v>88</v>
      </c>
      <c r="AW125" s="12" t="s">
        <v>34</v>
      </c>
      <c r="AX125" s="12" t="s">
        <v>78</v>
      </c>
      <c r="AY125" s="149" t="s">
        <v>147</v>
      </c>
    </row>
    <row r="126" spans="2:65" s="12" customFormat="1" ht="22.5">
      <c r="B126" s="148"/>
      <c r="D126" s="144" t="s">
        <v>158</v>
      </c>
      <c r="E126" s="149" t="s">
        <v>1</v>
      </c>
      <c r="F126" s="150" t="s">
        <v>1122</v>
      </c>
      <c r="H126" s="151">
        <v>20</v>
      </c>
      <c r="I126" s="152"/>
      <c r="L126" s="148"/>
      <c r="M126" s="153"/>
      <c r="T126" s="154"/>
      <c r="AT126" s="149" t="s">
        <v>158</v>
      </c>
      <c r="AU126" s="149" t="s">
        <v>88</v>
      </c>
      <c r="AV126" s="12" t="s">
        <v>88</v>
      </c>
      <c r="AW126" s="12" t="s">
        <v>34</v>
      </c>
      <c r="AX126" s="12" t="s">
        <v>78</v>
      </c>
      <c r="AY126" s="149" t="s">
        <v>147</v>
      </c>
    </row>
    <row r="127" spans="2:65" s="13" customFormat="1" ht="11.25">
      <c r="B127" s="155"/>
      <c r="D127" s="144" t="s">
        <v>158</v>
      </c>
      <c r="E127" s="156" t="s">
        <v>1</v>
      </c>
      <c r="F127" s="157" t="s">
        <v>160</v>
      </c>
      <c r="H127" s="158">
        <v>118.25</v>
      </c>
      <c r="I127" s="159"/>
      <c r="L127" s="155"/>
      <c r="M127" s="160"/>
      <c r="T127" s="161"/>
      <c r="AT127" s="156" t="s">
        <v>158</v>
      </c>
      <c r="AU127" s="156" t="s">
        <v>88</v>
      </c>
      <c r="AV127" s="13" t="s">
        <v>154</v>
      </c>
      <c r="AW127" s="13" t="s">
        <v>34</v>
      </c>
      <c r="AX127" s="13" t="s">
        <v>86</v>
      </c>
      <c r="AY127" s="156" t="s">
        <v>147</v>
      </c>
    </row>
    <row r="128" spans="2:65" s="1" customFormat="1" ht="37.9" customHeight="1">
      <c r="B128" s="31"/>
      <c r="C128" s="131" t="s">
        <v>88</v>
      </c>
      <c r="D128" s="131" t="s">
        <v>149</v>
      </c>
      <c r="E128" s="132" t="s">
        <v>260</v>
      </c>
      <c r="F128" s="133" t="s">
        <v>261</v>
      </c>
      <c r="G128" s="134" t="s">
        <v>224</v>
      </c>
      <c r="H128" s="135">
        <v>9.4529999999999994</v>
      </c>
      <c r="I128" s="136"/>
      <c r="J128" s="137">
        <f>ROUND(I128*H128,2)</f>
        <v>0</v>
      </c>
      <c r="K128" s="133" t="s">
        <v>153</v>
      </c>
      <c r="L128" s="31"/>
      <c r="M128" s="138" t="s">
        <v>1</v>
      </c>
      <c r="N128" s="139" t="s">
        <v>43</v>
      </c>
      <c r="P128" s="140">
        <f>O128*H128</f>
        <v>0</v>
      </c>
      <c r="Q128" s="140">
        <v>0</v>
      </c>
      <c r="R128" s="140">
        <f>Q128*H128</f>
        <v>0</v>
      </c>
      <c r="S128" s="140">
        <v>0</v>
      </c>
      <c r="T128" s="141">
        <f>S128*H128</f>
        <v>0</v>
      </c>
      <c r="AR128" s="142" t="s">
        <v>154</v>
      </c>
      <c r="AT128" s="142" t="s">
        <v>149</v>
      </c>
      <c r="AU128" s="142" t="s">
        <v>88</v>
      </c>
      <c r="AY128" s="16" t="s">
        <v>147</v>
      </c>
      <c r="BE128" s="143">
        <f>IF(N128="základní",J128,0)</f>
        <v>0</v>
      </c>
      <c r="BF128" s="143">
        <f>IF(N128="snížená",J128,0)</f>
        <v>0</v>
      </c>
      <c r="BG128" s="143">
        <f>IF(N128="zákl. přenesená",J128,0)</f>
        <v>0</v>
      </c>
      <c r="BH128" s="143">
        <f>IF(N128="sníž. přenesená",J128,0)</f>
        <v>0</v>
      </c>
      <c r="BI128" s="143">
        <f>IF(N128="nulová",J128,0)</f>
        <v>0</v>
      </c>
      <c r="BJ128" s="16" t="s">
        <v>86</v>
      </c>
      <c r="BK128" s="143">
        <f>ROUND(I128*H128,2)</f>
        <v>0</v>
      </c>
      <c r="BL128" s="16" t="s">
        <v>154</v>
      </c>
      <c r="BM128" s="142" t="s">
        <v>1123</v>
      </c>
    </row>
    <row r="129" spans="2:65" s="1" customFormat="1" ht="39">
      <c r="B129" s="31"/>
      <c r="D129" s="144" t="s">
        <v>156</v>
      </c>
      <c r="F129" s="145" t="s">
        <v>263</v>
      </c>
      <c r="I129" s="146"/>
      <c r="L129" s="31"/>
      <c r="M129" s="147"/>
      <c r="T129" s="55"/>
      <c r="AT129" s="16" t="s">
        <v>156</v>
      </c>
      <c r="AU129" s="16" t="s">
        <v>88</v>
      </c>
    </row>
    <row r="130" spans="2:65" s="12" customFormat="1" ht="33.75">
      <c r="B130" s="148"/>
      <c r="D130" s="144" t="s">
        <v>158</v>
      </c>
      <c r="E130" s="149" t="s">
        <v>1</v>
      </c>
      <c r="F130" s="150" t="s">
        <v>1124</v>
      </c>
      <c r="H130" s="151">
        <v>6.9409999999999998</v>
      </c>
      <c r="I130" s="152"/>
      <c r="L130" s="148"/>
      <c r="M130" s="153"/>
      <c r="T130" s="154"/>
      <c r="AT130" s="149" t="s">
        <v>158</v>
      </c>
      <c r="AU130" s="149" t="s">
        <v>88</v>
      </c>
      <c r="AV130" s="12" t="s">
        <v>88</v>
      </c>
      <c r="AW130" s="12" t="s">
        <v>34</v>
      </c>
      <c r="AX130" s="12" t="s">
        <v>78</v>
      </c>
      <c r="AY130" s="149" t="s">
        <v>147</v>
      </c>
    </row>
    <row r="131" spans="2:65" s="12" customFormat="1" ht="33.75">
      <c r="B131" s="148"/>
      <c r="D131" s="144" t="s">
        <v>158</v>
      </c>
      <c r="E131" s="149" t="s">
        <v>1</v>
      </c>
      <c r="F131" s="150" t="s">
        <v>1125</v>
      </c>
      <c r="H131" s="151">
        <v>2.512</v>
      </c>
      <c r="I131" s="152"/>
      <c r="L131" s="148"/>
      <c r="M131" s="153"/>
      <c r="T131" s="154"/>
      <c r="AT131" s="149" t="s">
        <v>158</v>
      </c>
      <c r="AU131" s="149" t="s">
        <v>88</v>
      </c>
      <c r="AV131" s="12" t="s">
        <v>88</v>
      </c>
      <c r="AW131" s="12" t="s">
        <v>34</v>
      </c>
      <c r="AX131" s="12" t="s">
        <v>78</v>
      </c>
      <c r="AY131" s="149" t="s">
        <v>147</v>
      </c>
    </row>
    <row r="132" spans="2:65" s="13" customFormat="1" ht="11.25">
      <c r="B132" s="155"/>
      <c r="D132" s="144" t="s">
        <v>158</v>
      </c>
      <c r="E132" s="156" t="s">
        <v>1</v>
      </c>
      <c r="F132" s="157" t="s">
        <v>160</v>
      </c>
      <c r="H132" s="158">
        <v>9.4529999999999994</v>
      </c>
      <c r="I132" s="159"/>
      <c r="L132" s="155"/>
      <c r="M132" s="160"/>
      <c r="T132" s="161"/>
      <c r="AT132" s="156" t="s">
        <v>158</v>
      </c>
      <c r="AU132" s="156" t="s">
        <v>88</v>
      </c>
      <c r="AV132" s="13" t="s">
        <v>154</v>
      </c>
      <c r="AW132" s="13" t="s">
        <v>34</v>
      </c>
      <c r="AX132" s="13" t="s">
        <v>86</v>
      </c>
      <c r="AY132" s="156" t="s">
        <v>147</v>
      </c>
    </row>
    <row r="133" spans="2:65" s="1" customFormat="1" ht="24.2" customHeight="1">
      <c r="B133" s="31"/>
      <c r="C133" s="131" t="s">
        <v>166</v>
      </c>
      <c r="D133" s="131" t="s">
        <v>149</v>
      </c>
      <c r="E133" s="132" t="s">
        <v>1126</v>
      </c>
      <c r="F133" s="133" t="s">
        <v>1127</v>
      </c>
      <c r="G133" s="134" t="s">
        <v>224</v>
      </c>
      <c r="H133" s="135">
        <v>9.4529999999999994</v>
      </c>
      <c r="I133" s="136"/>
      <c r="J133" s="137">
        <f>ROUND(I133*H133,2)</f>
        <v>0</v>
      </c>
      <c r="K133" s="133" t="s">
        <v>153</v>
      </c>
      <c r="L133" s="31"/>
      <c r="M133" s="138" t="s">
        <v>1</v>
      </c>
      <c r="N133" s="139" t="s">
        <v>43</v>
      </c>
      <c r="P133" s="140">
        <f>O133*H133</f>
        <v>0</v>
      </c>
      <c r="Q133" s="140">
        <v>0</v>
      </c>
      <c r="R133" s="140">
        <f>Q133*H133</f>
        <v>0</v>
      </c>
      <c r="S133" s="140">
        <v>0</v>
      </c>
      <c r="T133" s="141">
        <f>S133*H133</f>
        <v>0</v>
      </c>
      <c r="AR133" s="142" t="s">
        <v>154</v>
      </c>
      <c r="AT133" s="142" t="s">
        <v>149</v>
      </c>
      <c r="AU133" s="142" t="s">
        <v>88</v>
      </c>
      <c r="AY133" s="16" t="s">
        <v>147</v>
      </c>
      <c r="BE133" s="143">
        <f>IF(N133="základní",J133,0)</f>
        <v>0</v>
      </c>
      <c r="BF133" s="143">
        <f>IF(N133="snížená",J133,0)</f>
        <v>0</v>
      </c>
      <c r="BG133" s="143">
        <f>IF(N133="zákl. přenesená",J133,0)</f>
        <v>0</v>
      </c>
      <c r="BH133" s="143">
        <f>IF(N133="sníž. přenesená",J133,0)</f>
        <v>0</v>
      </c>
      <c r="BI133" s="143">
        <f>IF(N133="nulová",J133,0)</f>
        <v>0</v>
      </c>
      <c r="BJ133" s="16" t="s">
        <v>86</v>
      </c>
      <c r="BK133" s="143">
        <f>ROUND(I133*H133,2)</f>
        <v>0</v>
      </c>
      <c r="BL133" s="16" t="s">
        <v>154</v>
      </c>
      <c r="BM133" s="142" t="s">
        <v>1128</v>
      </c>
    </row>
    <row r="134" spans="2:65" s="1" customFormat="1" ht="19.5">
      <c r="B134" s="31"/>
      <c r="D134" s="144" t="s">
        <v>156</v>
      </c>
      <c r="F134" s="145" t="s">
        <v>1129</v>
      </c>
      <c r="I134" s="146"/>
      <c r="L134" s="31"/>
      <c r="M134" s="147"/>
      <c r="T134" s="55"/>
      <c r="AT134" s="16" t="s">
        <v>156</v>
      </c>
      <c r="AU134" s="16" t="s">
        <v>88</v>
      </c>
    </row>
    <row r="135" spans="2:65" s="12" customFormat="1" ht="33.75">
      <c r="B135" s="148"/>
      <c r="D135" s="144" t="s">
        <v>158</v>
      </c>
      <c r="E135" s="149" t="s">
        <v>1</v>
      </c>
      <c r="F135" s="150" t="s">
        <v>1124</v>
      </c>
      <c r="H135" s="151">
        <v>6.9409999999999998</v>
      </c>
      <c r="I135" s="152"/>
      <c r="L135" s="148"/>
      <c r="M135" s="153"/>
      <c r="T135" s="154"/>
      <c r="AT135" s="149" t="s">
        <v>158</v>
      </c>
      <c r="AU135" s="149" t="s">
        <v>88</v>
      </c>
      <c r="AV135" s="12" t="s">
        <v>88</v>
      </c>
      <c r="AW135" s="12" t="s">
        <v>34</v>
      </c>
      <c r="AX135" s="12" t="s">
        <v>78</v>
      </c>
      <c r="AY135" s="149" t="s">
        <v>147</v>
      </c>
    </row>
    <row r="136" spans="2:65" s="12" customFormat="1" ht="33.75">
      <c r="B136" s="148"/>
      <c r="D136" s="144" t="s">
        <v>158</v>
      </c>
      <c r="E136" s="149" t="s">
        <v>1</v>
      </c>
      <c r="F136" s="150" t="s">
        <v>1125</v>
      </c>
      <c r="H136" s="151">
        <v>2.512</v>
      </c>
      <c r="I136" s="152"/>
      <c r="L136" s="148"/>
      <c r="M136" s="153"/>
      <c r="T136" s="154"/>
      <c r="AT136" s="149" t="s">
        <v>158</v>
      </c>
      <c r="AU136" s="149" t="s">
        <v>88</v>
      </c>
      <c r="AV136" s="12" t="s">
        <v>88</v>
      </c>
      <c r="AW136" s="12" t="s">
        <v>34</v>
      </c>
      <c r="AX136" s="12" t="s">
        <v>78</v>
      </c>
      <c r="AY136" s="149" t="s">
        <v>147</v>
      </c>
    </row>
    <row r="137" spans="2:65" s="13" customFormat="1" ht="11.25">
      <c r="B137" s="155"/>
      <c r="D137" s="144" t="s">
        <v>158</v>
      </c>
      <c r="E137" s="156" t="s">
        <v>1</v>
      </c>
      <c r="F137" s="157" t="s">
        <v>160</v>
      </c>
      <c r="H137" s="158">
        <v>9.4529999999999994</v>
      </c>
      <c r="I137" s="159"/>
      <c r="L137" s="155"/>
      <c r="M137" s="160"/>
      <c r="T137" s="161"/>
      <c r="AT137" s="156" t="s">
        <v>158</v>
      </c>
      <c r="AU137" s="156" t="s">
        <v>88</v>
      </c>
      <c r="AV137" s="13" t="s">
        <v>154</v>
      </c>
      <c r="AW137" s="13" t="s">
        <v>34</v>
      </c>
      <c r="AX137" s="13" t="s">
        <v>86</v>
      </c>
      <c r="AY137" s="156" t="s">
        <v>147</v>
      </c>
    </row>
    <row r="138" spans="2:65" s="1" customFormat="1" ht="16.5" customHeight="1">
      <c r="B138" s="31"/>
      <c r="C138" s="131" t="s">
        <v>154</v>
      </c>
      <c r="D138" s="131" t="s">
        <v>149</v>
      </c>
      <c r="E138" s="132" t="s">
        <v>296</v>
      </c>
      <c r="F138" s="133" t="s">
        <v>297</v>
      </c>
      <c r="G138" s="134" t="s">
        <v>224</v>
      </c>
      <c r="H138" s="135">
        <v>9.4529999999999994</v>
      </c>
      <c r="I138" s="136"/>
      <c r="J138" s="137">
        <f>ROUND(I138*H138,2)</f>
        <v>0</v>
      </c>
      <c r="K138" s="133" t="s">
        <v>153</v>
      </c>
      <c r="L138" s="31"/>
      <c r="M138" s="138" t="s">
        <v>1</v>
      </c>
      <c r="N138" s="139" t="s">
        <v>43</v>
      </c>
      <c r="P138" s="140">
        <f>O138*H138</f>
        <v>0</v>
      </c>
      <c r="Q138" s="140">
        <v>0</v>
      </c>
      <c r="R138" s="140">
        <f>Q138*H138</f>
        <v>0</v>
      </c>
      <c r="S138" s="140">
        <v>0</v>
      </c>
      <c r="T138" s="141">
        <f>S138*H138</f>
        <v>0</v>
      </c>
      <c r="AR138" s="142" t="s">
        <v>154</v>
      </c>
      <c r="AT138" s="142" t="s">
        <v>149</v>
      </c>
      <c r="AU138" s="142" t="s">
        <v>88</v>
      </c>
      <c r="AY138" s="16" t="s">
        <v>147</v>
      </c>
      <c r="BE138" s="143">
        <f>IF(N138="základní",J138,0)</f>
        <v>0</v>
      </c>
      <c r="BF138" s="143">
        <f>IF(N138="snížená",J138,0)</f>
        <v>0</v>
      </c>
      <c r="BG138" s="143">
        <f>IF(N138="zákl. přenesená",J138,0)</f>
        <v>0</v>
      </c>
      <c r="BH138" s="143">
        <f>IF(N138="sníž. přenesená",J138,0)</f>
        <v>0</v>
      </c>
      <c r="BI138" s="143">
        <f>IF(N138="nulová",J138,0)</f>
        <v>0</v>
      </c>
      <c r="BJ138" s="16" t="s">
        <v>86</v>
      </c>
      <c r="BK138" s="143">
        <f>ROUND(I138*H138,2)</f>
        <v>0</v>
      </c>
      <c r="BL138" s="16" t="s">
        <v>154</v>
      </c>
      <c r="BM138" s="142" t="s">
        <v>1130</v>
      </c>
    </row>
    <row r="139" spans="2:65" s="1" customFormat="1" ht="19.5">
      <c r="B139" s="31"/>
      <c r="D139" s="144" t="s">
        <v>156</v>
      </c>
      <c r="F139" s="145" t="s">
        <v>299</v>
      </c>
      <c r="I139" s="146"/>
      <c r="L139" s="31"/>
      <c r="M139" s="147"/>
      <c r="T139" s="55"/>
      <c r="AT139" s="16" t="s">
        <v>156</v>
      </c>
      <c r="AU139" s="16" t="s">
        <v>88</v>
      </c>
    </row>
    <row r="140" spans="2:65" s="12" customFormat="1" ht="33.75">
      <c r="B140" s="148"/>
      <c r="D140" s="144" t="s">
        <v>158</v>
      </c>
      <c r="E140" s="149" t="s">
        <v>1</v>
      </c>
      <c r="F140" s="150" t="s">
        <v>1131</v>
      </c>
      <c r="H140" s="151">
        <v>6.9409999999999998</v>
      </c>
      <c r="I140" s="152"/>
      <c r="L140" s="148"/>
      <c r="M140" s="153"/>
      <c r="T140" s="154"/>
      <c r="AT140" s="149" t="s">
        <v>158</v>
      </c>
      <c r="AU140" s="149" t="s">
        <v>88</v>
      </c>
      <c r="AV140" s="12" t="s">
        <v>88</v>
      </c>
      <c r="AW140" s="12" t="s">
        <v>34</v>
      </c>
      <c r="AX140" s="12" t="s">
        <v>78</v>
      </c>
      <c r="AY140" s="149" t="s">
        <v>147</v>
      </c>
    </row>
    <row r="141" spans="2:65" s="12" customFormat="1" ht="22.5">
      <c r="B141" s="148"/>
      <c r="D141" s="144" t="s">
        <v>158</v>
      </c>
      <c r="E141" s="149" t="s">
        <v>1</v>
      </c>
      <c r="F141" s="150" t="s">
        <v>1132</v>
      </c>
      <c r="H141" s="151">
        <v>2.512</v>
      </c>
      <c r="I141" s="152"/>
      <c r="L141" s="148"/>
      <c r="M141" s="153"/>
      <c r="T141" s="154"/>
      <c r="AT141" s="149" t="s">
        <v>158</v>
      </c>
      <c r="AU141" s="149" t="s">
        <v>88</v>
      </c>
      <c r="AV141" s="12" t="s">
        <v>88</v>
      </c>
      <c r="AW141" s="12" t="s">
        <v>34</v>
      </c>
      <c r="AX141" s="12" t="s">
        <v>78</v>
      </c>
      <c r="AY141" s="149" t="s">
        <v>147</v>
      </c>
    </row>
    <row r="142" spans="2:65" s="13" customFormat="1" ht="11.25">
      <c r="B142" s="155"/>
      <c r="D142" s="144" t="s">
        <v>158</v>
      </c>
      <c r="E142" s="156" t="s">
        <v>1</v>
      </c>
      <c r="F142" s="157" t="s">
        <v>160</v>
      </c>
      <c r="H142" s="158">
        <v>9.4529999999999994</v>
      </c>
      <c r="I142" s="159"/>
      <c r="L142" s="155"/>
      <c r="M142" s="160"/>
      <c r="T142" s="161"/>
      <c r="AT142" s="156" t="s">
        <v>158</v>
      </c>
      <c r="AU142" s="156" t="s">
        <v>88</v>
      </c>
      <c r="AV142" s="13" t="s">
        <v>154</v>
      </c>
      <c r="AW142" s="13" t="s">
        <v>34</v>
      </c>
      <c r="AX142" s="13" t="s">
        <v>86</v>
      </c>
      <c r="AY142" s="156" t="s">
        <v>147</v>
      </c>
    </row>
    <row r="143" spans="2:65" s="11" customFormat="1" ht="22.9" customHeight="1">
      <c r="B143" s="119"/>
      <c r="D143" s="120" t="s">
        <v>77</v>
      </c>
      <c r="E143" s="129" t="s">
        <v>166</v>
      </c>
      <c r="F143" s="129" t="s">
        <v>1133</v>
      </c>
      <c r="I143" s="122"/>
      <c r="J143" s="130">
        <f>BK143</f>
        <v>0</v>
      </c>
      <c r="L143" s="119"/>
      <c r="M143" s="124"/>
      <c r="P143" s="125">
        <f>SUM(P144:P176)</f>
        <v>0</v>
      </c>
      <c r="R143" s="125">
        <f>SUM(R144:R176)</f>
        <v>31.334129999999998</v>
      </c>
      <c r="T143" s="126">
        <f>SUM(T144:T176)</f>
        <v>0</v>
      </c>
      <c r="AR143" s="120" t="s">
        <v>86</v>
      </c>
      <c r="AT143" s="127" t="s">
        <v>77</v>
      </c>
      <c r="AU143" s="127" t="s">
        <v>86</v>
      </c>
      <c r="AY143" s="120" t="s">
        <v>147</v>
      </c>
      <c r="BK143" s="128">
        <f>SUM(BK144:BK176)</f>
        <v>0</v>
      </c>
    </row>
    <row r="144" spans="2:65" s="1" customFormat="1" ht="24.2" customHeight="1">
      <c r="B144" s="31"/>
      <c r="C144" s="131" t="s">
        <v>178</v>
      </c>
      <c r="D144" s="131" t="s">
        <v>149</v>
      </c>
      <c r="E144" s="132" t="s">
        <v>1134</v>
      </c>
      <c r="F144" s="133" t="s">
        <v>1135</v>
      </c>
      <c r="G144" s="134" t="s">
        <v>169</v>
      </c>
      <c r="H144" s="135">
        <v>171</v>
      </c>
      <c r="I144" s="136"/>
      <c r="J144" s="137">
        <f>ROUND(I144*H144,2)</f>
        <v>0</v>
      </c>
      <c r="K144" s="133" t="s">
        <v>153</v>
      </c>
      <c r="L144" s="31"/>
      <c r="M144" s="138" t="s">
        <v>1</v>
      </c>
      <c r="N144" s="139" t="s">
        <v>43</v>
      </c>
      <c r="P144" s="140">
        <f>O144*H144</f>
        <v>0</v>
      </c>
      <c r="Q144" s="140">
        <v>0.17488999999999999</v>
      </c>
      <c r="R144" s="140">
        <f>Q144*H144</f>
        <v>29.906189999999999</v>
      </c>
      <c r="S144" s="140">
        <v>0</v>
      </c>
      <c r="T144" s="141">
        <f>S144*H144</f>
        <v>0</v>
      </c>
      <c r="AR144" s="142" t="s">
        <v>154</v>
      </c>
      <c r="AT144" s="142" t="s">
        <v>149</v>
      </c>
      <c r="AU144" s="142" t="s">
        <v>88</v>
      </c>
      <c r="AY144" s="16" t="s">
        <v>147</v>
      </c>
      <c r="BE144" s="143">
        <f>IF(N144="základní",J144,0)</f>
        <v>0</v>
      </c>
      <c r="BF144" s="143">
        <f>IF(N144="snížená",J144,0)</f>
        <v>0</v>
      </c>
      <c r="BG144" s="143">
        <f>IF(N144="zákl. přenesená",J144,0)</f>
        <v>0</v>
      </c>
      <c r="BH144" s="143">
        <f>IF(N144="sníž. přenesená",J144,0)</f>
        <v>0</v>
      </c>
      <c r="BI144" s="143">
        <f>IF(N144="nulová",J144,0)</f>
        <v>0</v>
      </c>
      <c r="BJ144" s="16" t="s">
        <v>86</v>
      </c>
      <c r="BK144" s="143">
        <f>ROUND(I144*H144,2)</f>
        <v>0</v>
      </c>
      <c r="BL144" s="16" t="s">
        <v>154</v>
      </c>
      <c r="BM144" s="142" t="s">
        <v>1136</v>
      </c>
    </row>
    <row r="145" spans="2:65" s="1" customFormat="1" ht="29.25">
      <c r="B145" s="31"/>
      <c r="D145" s="144" t="s">
        <v>156</v>
      </c>
      <c r="F145" s="145" t="s">
        <v>1137</v>
      </c>
      <c r="I145" s="146"/>
      <c r="L145" s="31"/>
      <c r="M145" s="147"/>
      <c r="T145" s="55"/>
      <c r="AT145" s="16" t="s">
        <v>156</v>
      </c>
      <c r="AU145" s="16" t="s">
        <v>88</v>
      </c>
    </row>
    <row r="146" spans="2:65" s="12" customFormat="1" ht="22.5">
      <c r="B146" s="148"/>
      <c r="D146" s="144" t="s">
        <v>158</v>
      </c>
      <c r="E146" s="149" t="s">
        <v>1</v>
      </c>
      <c r="F146" s="150" t="s">
        <v>1138</v>
      </c>
      <c r="H146" s="151">
        <v>131</v>
      </c>
      <c r="I146" s="152"/>
      <c r="L146" s="148"/>
      <c r="M146" s="153"/>
      <c r="T146" s="154"/>
      <c r="AT146" s="149" t="s">
        <v>158</v>
      </c>
      <c r="AU146" s="149" t="s">
        <v>88</v>
      </c>
      <c r="AV146" s="12" t="s">
        <v>88</v>
      </c>
      <c r="AW146" s="12" t="s">
        <v>34</v>
      </c>
      <c r="AX146" s="12" t="s">
        <v>78</v>
      </c>
      <c r="AY146" s="149" t="s">
        <v>147</v>
      </c>
    </row>
    <row r="147" spans="2:65" s="12" customFormat="1" ht="22.5">
      <c r="B147" s="148"/>
      <c r="D147" s="144" t="s">
        <v>158</v>
      </c>
      <c r="E147" s="149" t="s">
        <v>1</v>
      </c>
      <c r="F147" s="150" t="s">
        <v>1139</v>
      </c>
      <c r="H147" s="151">
        <v>40</v>
      </c>
      <c r="I147" s="152"/>
      <c r="L147" s="148"/>
      <c r="M147" s="153"/>
      <c r="T147" s="154"/>
      <c r="AT147" s="149" t="s">
        <v>158</v>
      </c>
      <c r="AU147" s="149" t="s">
        <v>88</v>
      </c>
      <c r="AV147" s="12" t="s">
        <v>88</v>
      </c>
      <c r="AW147" s="12" t="s">
        <v>34</v>
      </c>
      <c r="AX147" s="12" t="s">
        <v>78</v>
      </c>
      <c r="AY147" s="149" t="s">
        <v>147</v>
      </c>
    </row>
    <row r="148" spans="2:65" s="13" customFormat="1" ht="11.25">
      <c r="B148" s="155"/>
      <c r="D148" s="144" t="s">
        <v>158</v>
      </c>
      <c r="E148" s="156" t="s">
        <v>1</v>
      </c>
      <c r="F148" s="157" t="s">
        <v>160</v>
      </c>
      <c r="H148" s="158">
        <v>171</v>
      </c>
      <c r="I148" s="159"/>
      <c r="L148" s="155"/>
      <c r="M148" s="160"/>
      <c r="T148" s="161"/>
      <c r="AT148" s="156" t="s">
        <v>158</v>
      </c>
      <c r="AU148" s="156" t="s">
        <v>88</v>
      </c>
      <c r="AV148" s="13" t="s">
        <v>154</v>
      </c>
      <c r="AW148" s="13" t="s">
        <v>34</v>
      </c>
      <c r="AX148" s="13" t="s">
        <v>86</v>
      </c>
      <c r="AY148" s="156" t="s">
        <v>147</v>
      </c>
    </row>
    <row r="149" spans="2:65" s="1" customFormat="1" ht="24.2" customHeight="1">
      <c r="B149" s="31"/>
      <c r="C149" s="171" t="s">
        <v>184</v>
      </c>
      <c r="D149" s="171" t="s">
        <v>444</v>
      </c>
      <c r="E149" s="172" t="s">
        <v>1140</v>
      </c>
      <c r="F149" s="173" t="s">
        <v>1141</v>
      </c>
      <c r="G149" s="174" t="s">
        <v>169</v>
      </c>
      <c r="H149" s="175">
        <v>131</v>
      </c>
      <c r="I149" s="176"/>
      <c r="J149" s="177">
        <f>ROUND(I149*H149,2)</f>
        <v>0</v>
      </c>
      <c r="K149" s="173" t="s">
        <v>153</v>
      </c>
      <c r="L149" s="178"/>
      <c r="M149" s="179" t="s">
        <v>1</v>
      </c>
      <c r="N149" s="180" t="s">
        <v>43</v>
      </c>
      <c r="P149" s="140">
        <f>O149*H149</f>
        <v>0</v>
      </c>
      <c r="Q149" s="140">
        <v>5.1999999999999998E-3</v>
      </c>
      <c r="R149" s="140">
        <f>Q149*H149</f>
        <v>0.68119999999999992</v>
      </c>
      <c r="S149" s="140">
        <v>0</v>
      </c>
      <c r="T149" s="141">
        <f>S149*H149</f>
        <v>0</v>
      </c>
      <c r="AR149" s="142" t="s">
        <v>197</v>
      </c>
      <c r="AT149" s="142" t="s">
        <v>444</v>
      </c>
      <c r="AU149" s="142" t="s">
        <v>88</v>
      </c>
      <c r="AY149" s="16" t="s">
        <v>147</v>
      </c>
      <c r="BE149" s="143">
        <f>IF(N149="základní",J149,0)</f>
        <v>0</v>
      </c>
      <c r="BF149" s="143">
        <f>IF(N149="snížená",J149,0)</f>
        <v>0</v>
      </c>
      <c r="BG149" s="143">
        <f>IF(N149="zákl. přenesená",J149,0)</f>
        <v>0</v>
      </c>
      <c r="BH149" s="143">
        <f>IF(N149="sníž. přenesená",J149,0)</f>
        <v>0</v>
      </c>
      <c r="BI149" s="143">
        <f>IF(N149="nulová",J149,0)</f>
        <v>0</v>
      </c>
      <c r="BJ149" s="16" t="s">
        <v>86</v>
      </c>
      <c r="BK149" s="143">
        <f>ROUND(I149*H149,2)</f>
        <v>0</v>
      </c>
      <c r="BL149" s="16" t="s">
        <v>154</v>
      </c>
      <c r="BM149" s="142" t="s">
        <v>1142</v>
      </c>
    </row>
    <row r="150" spans="2:65" s="1" customFormat="1" ht="11.25">
      <c r="B150" s="31"/>
      <c r="D150" s="144" t="s">
        <v>156</v>
      </c>
      <c r="F150" s="145" t="s">
        <v>1141</v>
      </c>
      <c r="I150" s="146"/>
      <c r="L150" s="31"/>
      <c r="M150" s="147"/>
      <c r="T150" s="55"/>
      <c r="AT150" s="16" t="s">
        <v>156</v>
      </c>
      <c r="AU150" s="16" t="s">
        <v>88</v>
      </c>
    </row>
    <row r="151" spans="2:65" s="12" customFormat="1" ht="11.25">
      <c r="B151" s="148"/>
      <c r="D151" s="144" t="s">
        <v>158</v>
      </c>
      <c r="E151" s="149" t="s">
        <v>1</v>
      </c>
      <c r="F151" s="150" t="s">
        <v>1143</v>
      </c>
      <c r="H151" s="151">
        <v>131</v>
      </c>
      <c r="I151" s="152"/>
      <c r="L151" s="148"/>
      <c r="M151" s="153"/>
      <c r="T151" s="154"/>
      <c r="AT151" s="149" t="s">
        <v>158</v>
      </c>
      <c r="AU151" s="149" t="s">
        <v>88</v>
      </c>
      <c r="AV151" s="12" t="s">
        <v>88</v>
      </c>
      <c r="AW151" s="12" t="s">
        <v>34</v>
      </c>
      <c r="AX151" s="12" t="s">
        <v>78</v>
      </c>
      <c r="AY151" s="149" t="s">
        <v>147</v>
      </c>
    </row>
    <row r="152" spans="2:65" s="13" customFormat="1" ht="11.25">
      <c r="B152" s="155"/>
      <c r="D152" s="144" t="s">
        <v>158</v>
      </c>
      <c r="E152" s="156" t="s">
        <v>1</v>
      </c>
      <c r="F152" s="157" t="s">
        <v>160</v>
      </c>
      <c r="H152" s="158">
        <v>131</v>
      </c>
      <c r="I152" s="159"/>
      <c r="L152" s="155"/>
      <c r="M152" s="160"/>
      <c r="T152" s="161"/>
      <c r="AT152" s="156" t="s">
        <v>158</v>
      </c>
      <c r="AU152" s="156" t="s">
        <v>88</v>
      </c>
      <c r="AV152" s="13" t="s">
        <v>154</v>
      </c>
      <c r="AW152" s="13" t="s">
        <v>34</v>
      </c>
      <c r="AX152" s="13" t="s">
        <v>86</v>
      </c>
      <c r="AY152" s="156" t="s">
        <v>147</v>
      </c>
    </row>
    <row r="153" spans="2:65" s="1" customFormat="1" ht="24.2" customHeight="1">
      <c r="B153" s="31"/>
      <c r="C153" s="171" t="s">
        <v>191</v>
      </c>
      <c r="D153" s="171" t="s">
        <v>444</v>
      </c>
      <c r="E153" s="172" t="s">
        <v>1144</v>
      </c>
      <c r="F153" s="173" t="s">
        <v>1145</v>
      </c>
      <c r="G153" s="174" t="s">
        <v>169</v>
      </c>
      <c r="H153" s="175">
        <v>40</v>
      </c>
      <c r="I153" s="176"/>
      <c r="J153" s="177">
        <f>ROUND(I153*H153,2)</f>
        <v>0</v>
      </c>
      <c r="K153" s="173" t="s">
        <v>153</v>
      </c>
      <c r="L153" s="178"/>
      <c r="M153" s="179" t="s">
        <v>1</v>
      </c>
      <c r="N153" s="180" t="s">
        <v>43</v>
      </c>
      <c r="P153" s="140">
        <f>O153*H153</f>
        <v>0</v>
      </c>
      <c r="Q153" s="140">
        <v>3.3999999999999998E-3</v>
      </c>
      <c r="R153" s="140">
        <f>Q153*H153</f>
        <v>0.13599999999999998</v>
      </c>
      <c r="S153" s="140">
        <v>0</v>
      </c>
      <c r="T153" s="141">
        <f>S153*H153</f>
        <v>0</v>
      </c>
      <c r="AR153" s="142" t="s">
        <v>197</v>
      </c>
      <c r="AT153" s="142" t="s">
        <v>444</v>
      </c>
      <c r="AU153" s="142" t="s">
        <v>88</v>
      </c>
      <c r="AY153" s="16" t="s">
        <v>147</v>
      </c>
      <c r="BE153" s="143">
        <f>IF(N153="základní",J153,0)</f>
        <v>0</v>
      </c>
      <c r="BF153" s="143">
        <f>IF(N153="snížená",J153,0)</f>
        <v>0</v>
      </c>
      <c r="BG153" s="143">
        <f>IF(N153="zákl. přenesená",J153,0)</f>
        <v>0</v>
      </c>
      <c r="BH153" s="143">
        <f>IF(N153="sníž. přenesená",J153,0)</f>
        <v>0</v>
      </c>
      <c r="BI153" s="143">
        <f>IF(N153="nulová",J153,0)</f>
        <v>0</v>
      </c>
      <c r="BJ153" s="16" t="s">
        <v>86</v>
      </c>
      <c r="BK153" s="143">
        <f>ROUND(I153*H153,2)</f>
        <v>0</v>
      </c>
      <c r="BL153" s="16" t="s">
        <v>154</v>
      </c>
      <c r="BM153" s="142" t="s">
        <v>1146</v>
      </c>
    </row>
    <row r="154" spans="2:65" s="1" customFormat="1" ht="11.25">
      <c r="B154" s="31"/>
      <c r="D154" s="144" t="s">
        <v>156</v>
      </c>
      <c r="F154" s="145" t="s">
        <v>1145</v>
      </c>
      <c r="I154" s="146"/>
      <c r="L154" s="31"/>
      <c r="M154" s="147"/>
      <c r="T154" s="55"/>
      <c r="AT154" s="16" t="s">
        <v>156</v>
      </c>
      <c r="AU154" s="16" t="s">
        <v>88</v>
      </c>
    </row>
    <row r="155" spans="2:65" s="12" customFormat="1" ht="11.25">
      <c r="B155" s="148"/>
      <c r="D155" s="144" t="s">
        <v>158</v>
      </c>
      <c r="E155" s="149" t="s">
        <v>1</v>
      </c>
      <c r="F155" s="150" t="s">
        <v>406</v>
      </c>
      <c r="H155" s="151">
        <v>40</v>
      </c>
      <c r="I155" s="152"/>
      <c r="L155" s="148"/>
      <c r="M155" s="153"/>
      <c r="T155" s="154"/>
      <c r="AT155" s="149" t="s">
        <v>158</v>
      </c>
      <c r="AU155" s="149" t="s">
        <v>88</v>
      </c>
      <c r="AV155" s="12" t="s">
        <v>88</v>
      </c>
      <c r="AW155" s="12" t="s">
        <v>34</v>
      </c>
      <c r="AX155" s="12" t="s">
        <v>78</v>
      </c>
      <c r="AY155" s="149" t="s">
        <v>147</v>
      </c>
    </row>
    <row r="156" spans="2:65" s="13" customFormat="1" ht="11.25">
      <c r="B156" s="155"/>
      <c r="D156" s="144" t="s">
        <v>158</v>
      </c>
      <c r="E156" s="156" t="s">
        <v>1</v>
      </c>
      <c r="F156" s="157" t="s">
        <v>160</v>
      </c>
      <c r="H156" s="158">
        <v>40</v>
      </c>
      <c r="I156" s="159"/>
      <c r="L156" s="155"/>
      <c r="M156" s="160"/>
      <c r="T156" s="161"/>
      <c r="AT156" s="156" t="s">
        <v>158</v>
      </c>
      <c r="AU156" s="156" t="s">
        <v>88</v>
      </c>
      <c r="AV156" s="13" t="s">
        <v>154</v>
      </c>
      <c r="AW156" s="13" t="s">
        <v>34</v>
      </c>
      <c r="AX156" s="13" t="s">
        <v>86</v>
      </c>
      <c r="AY156" s="156" t="s">
        <v>147</v>
      </c>
    </row>
    <row r="157" spans="2:65" s="1" customFormat="1" ht="24.2" customHeight="1">
      <c r="B157" s="31"/>
      <c r="C157" s="131" t="s">
        <v>197</v>
      </c>
      <c r="D157" s="131" t="s">
        <v>149</v>
      </c>
      <c r="E157" s="132" t="s">
        <v>1147</v>
      </c>
      <c r="F157" s="133" t="s">
        <v>1148</v>
      </c>
      <c r="G157" s="134" t="s">
        <v>335</v>
      </c>
      <c r="H157" s="135">
        <v>377</v>
      </c>
      <c r="I157" s="136"/>
      <c r="J157" s="137">
        <f>ROUND(I157*H157,2)</f>
        <v>0</v>
      </c>
      <c r="K157" s="133" t="s">
        <v>153</v>
      </c>
      <c r="L157" s="31"/>
      <c r="M157" s="138" t="s">
        <v>1</v>
      </c>
      <c r="N157" s="139" t="s">
        <v>43</v>
      </c>
      <c r="P157" s="140">
        <f>O157*H157</f>
        <v>0</v>
      </c>
      <c r="Q157" s="140">
        <v>0</v>
      </c>
      <c r="R157" s="140">
        <f>Q157*H157</f>
        <v>0</v>
      </c>
      <c r="S157" s="140">
        <v>0</v>
      </c>
      <c r="T157" s="141">
        <f>S157*H157</f>
        <v>0</v>
      </c>
      <c r="AR157" s="142" t="s">
        <v>154</v>
      </c>
      <c r="AT157" s="142" t="s">
        <v>149</v>
      </c>
      <c r="AU157" s="142" t="s">
        <v>88</v>
      </c>
      <c r="AY157" s="16" t="s">
        <v>147</v>
      </c>
      <c r="BE157" s="143">
        <f>IF(N157="základní",J157,0)</f>
        <v>0</v>
      </c>
      <c r="BF157" s="143">
        <f>IF(N157="snížená",J157,0)</f>
        <v>0</v>
      </c>
      <c r="BG157" s="143">
        <f>IF(N157="zákl. přenesená",J157,0)</f>
        <v>0</v>
      </c>
      <c r="BH157" s="143">
        <f>IF(N157="sníž. přenesená",J157,0)</f>
        <v>0</v>
      </c>
      <c r="BI157" s="143">
        <f>IF(N157="nulová",J157,0)</f>
        <v>0</v>
      </c>
      <c r="BJ157" s="16" t="s">
        <v>86</v>
      </c>
      <c r="BK157" s="143">
        <f>ROUND(I157*H157,2)</f>
        <v>0</v>
      </c>
      <c r="BL157" s="16" t="s">
        <v>154</v>
      </c>
      <c r="BM157" s="142" t="s">
        <v>1149</v>
      </c>
    </row>
    <row r="158" spans="2:65" s="1" customFormat="1" ht="19.5">
      <c r="B158" s="31"/>
      <c r="D158" s="144" t="s">
        <v>156</v>
      </c>
      <c r="F158" s="145" t="s">
        <v>1150</v>
      </c>
      <c r="I158" s="146"/>
      <c r="L158" s="31"/>
      <c r="M158" s="147"/>
      <c r="T158" s="55"/>
      <c r="AT158" s="16" t="s">
        <v>156</v>
      </c>
      <c r="AU158" s="16" t="s">
        <v>88</v>
      </c>
    </row>
    <row r="159" spans="2:65" s="12" customFormat="1" ht="11.25">
      <c r="B159" s="148"/>
      <c r="D159" s="144" t="s">
        <v>158</v>
      </c>
      <c r="E159" s="149" t="s">
        <v>1</v>
      </c>
      <c r="F159" s="150" t="s">
        <v>1151</v>
      </c>
      <c r="H159" s="151">
        <v>377</v>
      </c>
      <c r="I159" s="152"/>
      <c r="L159" s="148"/>
      <c r="M159" s="153"/>
      <c r="T159" s="154"/>
      <c r="AT159" s="149" t="s">
        <v>158</v>
      </c>
      <c r="AU159" s="149" t="s">
        <v>88</v>
      </c>
      <c r="AV159" s="12" t="s">
        <v>88</v>
      </c>
      <c r="AW159" s="12" t="s">
        <v>34</v>
      </c>
      <c r="AX159" s="12" t="s">
        <v>78</v>
      </c>
      <c r="AY159" s="149" t="s">
        <v>147</v>
      </c>
    </row>
    <row r="160" spans="2:65" s="13" customFormat="1" ht="11.25">
      <c r="B160" s="155"/>
      <c r="D160" s="144" t="s">
        <v>158</v>
      </c>
      <c r="E160" s="156" t="s">
        <v>1</v>
      </c>
      <c r="F160" s="157" t="s">
        <v>160</v>
      </c>
      <c r="H160" s="158">
        <v>377</v>
      </c>
      <c r="I160" s="159"/>
      <c r="L160" s="155"/>
      <c r="M160" s="160"/>
      <c r="T160" s="161"/>
      <c r="AT160" s="156" t="s">
        <v>158</v>
      </c>
      <c r="AU160" s="156" t="s">
        <v>88</v>
      </c>
      <c r="AV160" s="13" t="s">
        <v>154</v>
      </c>
      <c r="AW160" s="13" t="s">
        <v>34</v>
      </c>
      <c r="AX160" s="13" t="s">
        <v>86</v>
      </c>
      <c r="AY160" s="156" t="s">
        <v>147</v>
      </c>
    </row>
    <row r="161" spans="2:65" s="1" customFormat="1" ht="24.2" customHeight="1">
      <c r="B161" s="31"/>
      <c r="C161" s="171" t="s">
        <v>204</v>
      </c>
      <c r="D161" s="171" t="s">
        <v>444</v>
      </c>
      <c r="E161" s="172" t="s">
        <v>1152</v>
      </c>
      <c r="F161" s="173" t="s">
        <v>1153</v>
      </c>
      <c r="G161" s="174" t="s">
        <v>335</v>
      </c>
      <c r="H161" s="175">
        <v>377</v>
      </c>
      <c r="I161" s="176"/>
      <c r="J161" s="177">
        <f>ROUND(I161*H161,2)</f>
        <v>0</v>
      </c>
      <c r="K161" s="173" t="s">
        <v>153</v>
      </c>
      <c r="L161" s="178"/>
      <c r="M161" s="179" t="s">
        <v>1</v>
      </c>
      <c r="N161" s="180" t="s">
        <v>43</v>
      </c>
      <c r="P161" s="140">
        <f>O161*H161</f>
        <v>0</v>
      </c>
      <c r="Q161" s="140">
        <v>1.5E-3</v>
      </c>
      <c r="R161" s="140">
        <f>Q161*H161</f>
        <v>0.5655</v>
      </c>
      <c r="S161" s="140">
        <v>0</v>
      </c>
      <c r="T161" s="141">
        <f>S161*H161</f>
        <v>0</v>
      </c>
      <c r="AR161" s="142" t="s">
        <v>197</v>
      </c>
      <c r="AT161" s="142" t="s">
        <v>444</v>
      </c>
      <c r="AU161" s="142" t="s">
        <v>88</v>
      </c>
      <c r="AY161" s="16" t="s">
        <v>147</v>
      </c>
      <c r="BE161" s="143">
        <f>IF(N161="základní",J161,0)</f>
        <v>0</v>
      </c>
      <c r="BF161" s="143">
        <f>IF(N161="snížená",J161,0)</f>
        <v>0</v>
      </c>
      <c r="BG161" s="143">
        <f>IF(N161="zákl. přenesená",J161,0)</f>
        <v>0</v>
      </c>
      <c r="BH161" s="143">
        <f>IF(N161="sníž. přenesená",J161,0)</f>
        <v>0</v>
      </c>
      <c r="BI161" s="143">
        <f>IF(N161="nulová",J161,0)</f>
        <v>0</v>
      </c>
      <c r="BJ161" s="16" t="s">
        <v>86</v>
      </c>
      <c r="BK161" s="143">
        <f>ROUND(I161*H161,2)</f>
        <v>0</v>
      </c>
      <c r="BL161" s="16" t="s">
        <v>154</v>
      </c>
      <c r="BM161" s="142" t="s">
        <v>1154</v>
      </c>
    </row>
    <row r="162" spans="2:65" s="1" customFormat="1" ht="19.5">
      <c r="B162" s="31"/>
      <c r="D162" s="144" t="s">
        <v>156</v>
      </c>
      <c r="F162" s="145" t="s">
        <v>1153</v>
      </c>
      <c r="I162" s="146"/>
      <c r="L162" s="31"/>
      <c r="M162" s="147"/>
      <c r="T162" s="55"/>
      <c r="AT162" s="16" t="s">
        <v>156</v>
      </c>
      <c r="AU162" s="16" t="s">
        <v>88</v>
      </c>
    </row>
    <row r="163" spans="2:65" s="12" customFormat="1" ht="11.25">
      <c r="B163" s="148"/>
      <c r="D163" s="144" t="s">
        <v>158</v>
      </c>
      <c r="E163" s="149" t="s">
        <v>1</v>
      </c>
      <c r="F163" s="150" t="s">
        <v>1155</v>
      </c>
      <c r="H163" s="151">
        <v>377</v>
      </c>
      <c r="I163" s="152"/>
      <c r="L163" s="148"/>
      <c r="M163" s="153"/>
      <c r="T163" s="154"/>
      <c r="AT163" s="149" t="s">
        <v>158</v>
      </c>
      <c r="AU163" s="149" t="s">
        <v>88</v>
      </c>
      <c r="AV163" s="12" t="s">
        <v>88</v>
      </c>
      <c r="AW163" s="12" t="s">
        <v>34</v>
      </c>
      <c r="AX163" s="12" t="s">
        <v>78</v>
      </c>
      <c r="AY163" s="149" t="s">
        <v>147</v>
      </c>
    </row>
    <row r="164" spans="2:65" s="13" customFormat="1" ht="11.25">
      <c r="B164" s="155"/>
      <c r="D164" s="144" t="s">
        <v>158</v>
      </c>
      <c r="E164" s="156" t="s">
        <v>1</v>
      </c>
      <c r="F164" s="157" t="s">
        <v>160</v>
      </c>
      <c r="H164" s="158">
        <v>377</v>
      </c>
      <c r="I164" s="159"/>
      <c r="L164" s="155"/>
      <c r="M164" s="160"/>
      <c r="T164" s="161"/>
      <c r="AT164" s="156" t="s">
        <v>158</v>
      </c>
      <c r="AU164" s="156" t="s">
        <v>88</v>
      </c>
      <c r="AV164" s="13" t="s">
        <v>154</v>
      </c>
      <c r="AW164" s="13" t="s">
        <v>34</v>
      </c>
      <c r="AX164" s="13" t="s">
        <v>86</v>
      </c>
      <c r="AY164" s="156" t="s">
        <v>147</v>
      </c>
    </row>
    <row r="165" spans="2:65" s="1" customFormat="1" ht="24.2" customHeight="1">
      <c r="B165" s="31"/>
      <c r="C165" s="131" t="s">
        <v>210</v>
      </c>
      <c r="D165" s="131" t="s">
        <v>149</v>
      </c>
      <c r="E165" s="132" t="s">
        <v>1156</v>
      </c>
      <c r="F165" s="133" t="s">
        <v>1157</v>
      </c>
      <c r="G165" s="134" t="s">
        <v>335</v>
      </c>
      <c r="H165" s="135">
        <v>1131</v>
      </c>
      <c r="I165" s="136"/>
      <c r="J165" s="137">
        <f>ROUND(I165*H165,2)</f>
        <v>0</v>
      </c>
      <c r="K165" s="133" t="s">
        <v>153</v>
      </c>
      <c r="L165" s="31"/>
      <c r="M165" s="138" t="s">
        <v>1</v>
      </c>
      <c r="N165" s="139" t="s">
        <v>43</v>
      </c>
      <c r="P165" s="140">
        <f>O165*H165</f>
        <v>0</v>
      </c>
      <c r="Q165" s="140">
        <v>0</v>
      </c>
      <c r="R165" s="140">
        <f>Q165*H165</f>
        <v>0</v>
      </c>
      <c r="S165" s="140">
        <v>0</v>
      </c>
      <c r="T165" s="141">
        <f>S165*H165</f>
        <v>0</v>
      </c>
      <c r="AR165" s="142" t="s">
        <v>154</v>
      </c>
      <c r="AT165" s="142" t="s">
        <v>149</v>
      </c>
      <c r="AU165" s="142" t="s">
        <v>88</v>
      </c>
      <c r="AY165" s="16" t="s">
        <v>147</v>
      </c>
      <c r="BE165" s="143">
        <f>IF(N165="základní",J165,0)</f>
        <v>0</v>
      </c>
      <c r="BF165" s="143">
        <f>IF(N165="snížená",J165,0)</f>
        <v>0</v>
      </c>
      <c r="BG165" s="143">
        <f>IF(N165="zákl. přenesená",J165,0)</f>
        <v>0</v>
      </c>
      <c r="BH165" s="143">
        <f>IF(N165="sníž. přenesená",J165,0)</f>
        <v>0</v>
      </c>
      <c r="BI165" s="143">
        <f>IF(N165="nulová",J165,0)</f>
        <v>0</v>
      </c>
      <c r="BJ165" s="16" t="s">
        <v>86</v>
      </c>
      <c r="BK165" s="143">
        <f>ROUND(I165*H165,2)</f>
        <v>0</v>
      </c>
      <c r="BL165" s="16" t="s">
        <v>154</v>
      </c>
      <c r="BM165" s="142" t="s">
        <v>1158</v>
      </c>
    </row>
    <row r="166" spans="2:65" s="1" customFormat="1" ht="19.5">
      <c r="B166" s="31"/>
      <c r="D166" s="144" t="s">
        <v>156</v>
      </c>
      <c r="F166" s="145" t="s">
        <v>1159</v>
      </c>
      <c r="I166" s="146"/>
      <c r="L166" s="31"/>
      <c r="M166" s="147"/>
      <c r="T166" s="55"/>
      <c r="AT166" s="16" t="s">
        <v>156</v>
      </c>
      <c r="AU166" s="16" t="s">
        <v>88</v>
      </c>
    </row>
    <row r="167" spans="2:65" s="12" customFormat="1" ht="22.5">
      <c r="B167" s="148"/>
      <c r="D167" s="144" t="s">
        <v>158</v>
      </c>
      <c r="E167" s="149" t="s">
        <v>1</v>
      </c>
      <c r="F167" s="150" t="s">
        <v>1160</v>
      </c>
      <c r="H167" s="151">
        <v>1131</v>
      </c>
      <c r="I167" s="152"/>
      <c r="L167" s="148"/>
      <c r="M167" s="153"/>
      <c r="T167" s="154"/>
      <c r="AT167" s="149" t="s">
        <v>158</v>
      </c>
      <c r="AU167" s="149" t="s">
        <v>88</v>
      </c>
      <c r="AV167" s="12" t="s">
        <v>88</v>
      </c>
      <c r="AW167" s="12" t="s">
        <v>34</v>
      </c>
      <c r="AX167" s="12" t="s">
        <v>78</v>
      </c>
      <c r="AY167" s="149" t="s">
        <v>147</v>
      </c>
    </row>
    <row r="168" spans="2:65" s="13" customFormat="1" ht="11.25">
      <c r="B168" s="155"/>
      <c r="D168" s="144" t="s">
        <v>158</v>
      </c>
      <c r="E168" s="156" t="s">
        <v>1</v>
      </c>
      <c r="F168" s="157" t="s">
        <v>160</v>
      </c>
      <c r="H168" s="158">
        <v>1131</v>
      </c>
      <c r="I168" s="159"/>
      <c r="L168" s="155"/>
      <c r="M168" s="160"/>
      <c r="T168" s="161"/>
      <c r="AT168" s="156" t="s">
        <v>158</v>
      </c>
      <c r="AU168" s="156" t="s">
        <v>88</v>
      </c>
      <c r="AV168" s="13" t="s">
        <v>154</v>
      </c>
      <c r="AW168" s="13" t="s">
        <v>34</v>
      </c>
      <c r="AX168" s="13" t="s">
        <v>86</v>
      </c>
      <c r="AY168" s="156" t="s">
        <v>147</v>
      </c>
    </row>
    <row r="169" spans="2:65" s="1" customFormat="1" ht="16.5" customHeight="1">
      <c r="B169" s="31"/>
      <c r="C169" s="171" t="s">
        <v>216</v>
      </c>
      <c r="D169" s="171" t="s">
        <v>444</v>
      </c>
      <c r="E169" s="172" t="s">
        <v>1161</v>
      </c>
      <c r="F169" s="173" t="s">
        <v>1162</v>
      </c>
      <c r="G169" s="174" t="s">
        <v>335</v>
      </c>
      <c r="H169" s="175">
        <v>1131</v>
      </c>
      <c r="I169" s="176"/>
      <c r="J169" s="177">
        <f>ROUND(I169*H169,2)</f>
        <v>0</v>
      </c>
      <c r="K169" s="173" t="s">
        <v>153</v>
      </c>
      <c r="L169" s="178"/>
      <c r="M169" s="179" t="s">
        <v>1</v>
      </c>
      <c r="N169" s="180" t="s">
        <v>43</v>
      </c>
      <c r="P169" s="140">
        <f>O169*H169</f>
        <v>0</v>
      </c>
      <c r="Q169" s="140">
        <v>4.0000000000000003E-5</v>
      </c>
      <c r="R169" s="140">
        <f>Q169*H169</f>
        <v>4.5240000000000002E-2</v>
      </c>
      <c r="S169" s="140">
        <v>0</v>
      </c>
      <c r="T169" s="141">
        <f>S169*H169</f>
        <v>0</v>
      </c>
      <c r="AR169" s="142" t="s">
        <v>197</v>
      </c>
      <c r="AT169" s="142" t="s">
        <v>444</v>
      </c>
      <c r="AU169" s="142" t="s">
        <v>88</v>
      </c>
      <c r="AY169" s="16" t="s">
        <v>147</v>
      </c>
      <c r="BE169" s="143">
        <f>IF(N169="základní",J169,0)</f>
        <v>0</v>
      </c>
      <c r="BF169" s="143">
        <f>IF(N169="snížená",J169,0)</f>
        <v>0</v>
      </c>
      <c r="BG169" s="143">
        <f>IF(N169="zákl. přenesená",J169,0)</f>
        <v>0</v>
      </c>
      <c r="BH169" s="143">
        <f>IF(N169="sníž. přenesená",J169,0)</f>
        <v>0</v>
      </c>
      <c r="BI169" s="143">
        <f>IF(N169="nulová",J169,0)</f>
        <v>0</v>
      </c>
      <c r="BJ169" s="16" t="s">
        <v>86</v>
      </c>
      <c r="BK169" s="143">
        <f>ROUND(I169*H169,2)</f>
        <v>0</v>
      </c>
      <c r="BL169" s="16" t="s">
        <v>154</v>
      </c>
      <c r="BM169" s="142" t="s">
        <v>1163</v>
      </c>
    </row>
    <row r="170" spans="2:65" s="1" customFormat="1" ht="11.25">
      <c r="B170" s="31"/>
      <c r="D170" s="144" t="s">
        <v>156</v>
      </c>
      <c r="F170" s="145" t="s">
        <v>1162</v>
      </c>
      <c r="I170" s="146"/>
      <c r="L170" s="31"/>
      <c r="M170" s="147"/>
      <c r="T170" s="55"/>
      <c r="AT170" s="16" t="s">
        <v>156</v>
      </c>
      <c r="AU170" s="16" t="s">
        <v>88</v>
      </c>
    </row>
    <row r="171" spans="2:65" s="12" customFormat="1" ht="11.25">
      <c r="B171" s="148"/>
      <c r="D171" s="144" t="s">
        <v>158</v>
      </c>
      <c r="E171" s="149" t="s">
        <v>1</v>
      </c>
      <c r="F171" s="150" t="s">
        <v>1164</v>
      </c>
      <c r="H171" s="151">
        <v>1131</v>
      </c>
      <c r="I171" s="152"/>
      <c r="L171" s="148"/>
      <c r="M171" s="153"/>
      <c r="T171" s="154"/>
      <c r="AT171" s="149" t="s">
        <v>158</v>
      </c>
      <c r="AU171" s="149" t="s">
        <v>88</v>
      </c>
      <c r="AV171" s="12" t="s">
        <v>88</v>
      </c>
      <c r="AW171" s="12" t="s">
        <v>34</v>
      </c>
      <c r="AX171" s="12" t="s">
        <v>78</v>
      </c>
      <c r="AY171" s="149" t="s">
        <v>147</v>
      </c>
    </row>
    <row r="172" spans="2:65" s="13" customFormat="1" ht="11.25">
      <c r="B172" s="155"/>
      <c r="D172" s="144" t="s">
        <v>158</v>
      </c>
      <c r="E172" s="156" t="s">
        <v>1</v>
      </c>
      <c r="F172" s="157" t="s">
        <v>160</v>
      </c>
      <c r="H172" s="158">
        <v>1131</v>
      </c>
      <c r="I172" s="159"/>
      <c r="L172" s="155"/>
      <c r="M172" s="160"/>
      <c r="T172" s="161"/>
      <c r="AT172" s="156" t="s">
        <v>158</v>
      </c>
      <c r="AU172" s="156" t="s">
        <v>88</v>
      </c>
      <c r="AV172" s="13" t="s">
        <v>154</v>
      </c>
      <c r="AW172" s="13" t="s">
        <v>34</v>
      </c>
      <c r="AX172" s="13" t="s">
        <v>86</v>
      </c>
      <c r="AY172" s="156" t="s">
        <v>147</v>
      </c>
    </row>
    <row r="173" spans="2:65" s="1" customFormat="1" ht="24.2" customHeight="1">
      <c r="B173" s="31"/>
      <c r="C173" s="131" t="s">
        <v>8</v>
      </c>
      <c r="D173" s="131" t="s">
        <v>149</v>
      </c>
      <c r="E173" s="132" t="s">
        <v>1165</v>
      </c>
      <c r="F173" s="133" t="s">
        <v>1166</v>
      </c>
      <c r="G173" s="134" t="s">
        <v>335</v>
      </c>
      <c r="H173" s="135">
        <v>1131</v>
      </c>
      <c r="I173" s="136"/>
      <c r="J173" s="137">
        <f>ROUND(I173*H173,2)</f>
        <v>0</v>
      </c>
      <c r="K173" s="133" t="s">
        <v>153</v>
      </c>
      <c r="L173" s="31"/>
      <c r="M173" s="138" t="s">
        <v>1</v>
      </c>
      <c r="N173" s="139" t="s">
        <v>43</v>
      </c>
      <c r="P173" s="140">
        <f>O173*H173</f>
        <v>0</v>
      </c>
      <c r="Q173" s="140">
        <v>0</v>
      </c>
      <c r="R173" s="140">
        <f>Q173*H173</f>
        <v>0</v>
      </c>
      <c r="S173" s="140">
        <v>0</v>
      </c>
      <c r="T173" s="141">
        <f>S173*H173</f>
        <v>0</v>
      </c>
      <c r="AR173" s="142" t="s">
        <v>154</v>
      </c>
      <c r="AT173" s="142" t="s">
        <v>149</v>
      </c>
      <c r="AU173" s="142" t="s">
        <v>88</v>
      </c>
      <c r="AY173" s="16" t="s">
        <v>147</v>
      </c>
      <c r="BE173" s="143">
        <f>IF(N173="základní",J173,0)</f>
        <v>0</v>
      </c>
      <c r="BF173" s="143">
        <f>IF(N173="snížená",J173,0)</f>
        <v>0</v>
      </c>
      <c r="BG173" s="143">
        <f>IF(N173="zákl. přenesená",J173,0)</f>
        <v>0</v>
      </c>
      <c r="BH173" s="143">
        <f>IF(N173="sníž. přenesená",J173,0)</f>
        <v>0</v>
      </c>
      <c r="BI173" s="143">
        <f>IF(N173="nulová",J173,0)</f>
        <v>0</v>
      </c>
      <c r="BJ173" s="16" t="s">
        <v>86</v>
      </c>
      <c r="BK173" s="143">
        <f>ROUND(I173*H173,2)</f>
        <v>0</v>
      </c>
      <c r="BL173" s="16" t="s">
        <v>154</v>
      </c>
      <c r="BM173" s="142" t="s">
        <v>1167</v>
      </c>
    </row>
    <row r="174" spans="2:65" s="1" customFormat="1" ht="19.5">
      <c r="B174" s="31"/>
      <c r="D174" s="144" t="s">
        <v>156</v>
      </c>
      <c r="F174" s="145" t="s">
        <v>1168</v>
      </c>
      <c r="I174" s="146"/>
      <c r="L174" s="31"/>
      <c r="M174" s="147"/>
      <c r="T174" s="55"/>
      <c r="AT174" s="16" t="s">
        <v>156</v>
      </c>
      <c r="AU174" s="16" t="s">
        <v>88</v>
      </c>
    </row>
    <row r="175" spans="2:65" s="12" customFormat="1" ht="11.25">
      <c r="B175" s="148"/>
      <c r="D175" s="144" t="s">
        <v>158</v>
      </c>
      <c r="E175" s="149" t="s">
        <v>1</v>
      </c>
      <c r="F175" s="150" t="s">
        <v>1169</v>
      </c>
      <c r="H175" s="151">
        <v>1131</v>
      </c>
      <c r="I175" s="152"/>
      <c r="L175" s="148"/>
      <c r="M175" s="153"/>
      <c r="T175" s="154"/>
      <c r="AT175" s="149" t="s">
        <v>158</v>
      </c>
      <c r="AU175" s="149" t="s">
        <v>88</v>
      </c>
      <c r="AV175" s="12" t="s">
        <v>88</v>
      </c>
      <c r="AW175" s="12" t="s">
        <v>34</v>
      </c>
      <c r="AX175" s="12" t="s">
        <v>78</v>
      </c>
      <c r="AY175" s="149" t="s">
        <v>147</v>
      </c>
    </row>
    <row r="176" spans="2:65" s="13" customFormat="1" ht="11.25">
      <c r="B176" s="155"/>
      <c r="D176" s="144" t="s">
        <v>158</v>
      </c>
      <c r="E176" s="156" t="s">
        <v>1</v>
      </c>
      <c r="F176" s="157" t="s">
        <v>160</v>
      </c>
      <c r="H176" s="158">
        <v>1131</v>
      </c>
      <c r="I176" s="159"/>
      <c r="L176" s="155"/>
      <c r="M176" s="160"/>
      <c r="T176" s="161"/>
      <c r="AT176" s="156" t="s">
        <v>158</v>
      </c>
      <c r="AU176" s="156" t="s">
        <v>88</v>
      </c>
      <c r="AV176" s="13" t="s">
        <v>154</v>
      </c>
      <c r="AW176" s="13" t="s">
        <v>34</v>
      </c>
      <c r="AX176" s="13" t="s">
        <v>86</v>
      </c>
      <c r="AY176" s="156" t="s">
        <v>147</v>
      </c>
    </row>
    <row r="177" spans="2:65" s="11" customFormat="1" ht="22.9" customHeight="1">
      <c r="B177" s="119"/>
      <c r="D177" s="120" t="s">
        <v>77</v>
      </c>
      <c r="E177" s="129" t="s">
        <v>878</v>
      </c>
      <c r="F177" s="129" t="s">
        <v>879</v>
      </c>
      <c r="I177" s="122"/>
      <c r="J177" s="130">
        <f>BK177</f>
        <v>0</v>
      </c>
      <c r="L177" s="119"/>
      <c r="M177" s="124"/>
      <c r="P177" s="125">
        <f>SUM(P178:P179)</f>
        <v>0</v>
      </c>
      <c r="R177" s="125">
        <f>SUM(R178:R179)</f>
        <v>0</v>
      </c>
      <c r="T177" s="126">
        <f>SUM(T178:T179)</f>
        <v>0</v>
      </c>
      <c r="AR177" s="120" t="s">
        <v>86</v>
      </c>
      <c r="AT177" s="127" t="s">
        <v>77</v>
      </c>
      <c r="AU177" s="127" t="s">
        <v>86</v>
      </c>
      <c r="AY177" s="120" t="s">
        <v>147</v>
      </c>
      <c r="BK177" s="128">
        <f>SUM(BK178:BK179)</f>
        <v>0</v>
      </c>
    </row>
    <row r="178" spans="2:65" s="1" customFormat="1" ht="24.2" customHeight="1">
      <c r="B178" s="31"/>
      <c r="C178" s="131" t="s">
        <v>228</v>
      </c>
      <c r="D178" s="131" t="s">
        <v>149</v>
      </c>
      <c r="E178" s="132" t="s">
        <v>1170</v>
      </c>
      <c r="F178" s="133" t="s">
        <v>1171</v>
      </c>
      <c r="G178" s="134" t="s">
        <v>380</v>
      </c>
      <c r="H178" s="135">
        <v>31.334</v>
      </c>
      <c r="I178" s="136"/>
      <c r="J178" s="137">
        <f>ROUND(I178*H178,2)</f>
        <v>0</v>
      </c>
      <c r="K178" s="133" t="s">
        <v>153</v>
      </c>
      <c r="L178" s="31"/>
      <c r="M178" s="138" t="s">
        <v>1</v>
      </c>
      <c r="N178" s="139" t="s">
        <v>43</v>
      </c>
      <c r="P178" s="140">
        <f>O178*H178</f>
        <v>0</v>
      </c>
      <c r="Q178" s="140">
        <v>0</v>
      </c>
      <c r="R178" s="140">
        <f>Q178*H178</f>
        <v>0</v>
      </c>
      <c r="S178" s="140">
        <v>0</v>
      </c>
      <c r="T178" s="141">
        <f>S178*H178</f>
        <v>0</v>
      </c>
      <c r="AR178" s="142" t="s">
        <v>154</v>
      </c>
      <c r="AT178" s="142" t="s">
        <v>149</v>
      </c>
      <c r="AU178" s="142" t="s">
        <v>88</v>
      </c>
      <c r="AY178" s="16" t="s">
        <v>147</v>
      </c>
      <c r="BE178" s="143">
        <f>IF(N178="základní",J178,0)</f>
        <v>0</v>
      </c>
      <c r="BF178" s="143">
        <f>IF(N178="snížená",J178,0)</f>
        <v>0</v>
      </c>
      <c r="BG178" s="143">
        <f>IF(N178="zákl. přenesená",J178,0)</f>
        <v>0</v>
      </c>
      <c r="BH178" s="143">
        <f>IF(N178="sníž. přenesená",J178,0)</f>
        <v>0</v>
      </c>
      <c r="BI178" s="143">
        <f>IF(N178="nulová",J178,0)</f>
        <v>0</v>
      </c>
      <c r="BJ178" s="16" t="s">
        <v>86</v>
      </c>
      <c r="BK178" s="143">
        <f>ROUND(I178*H178,2)</f>
        <v>0</v>
      </c>
      <c r="BL178" s="16" t="s">
        <v>154</v>
      </c>
      <c r="BM178" s="142" t="s">
        <v>1172</v>
      </c>
    </row>
    <row r="179" spans="2:65" s="1" customFormat="1" ht="29.25">
      <c r="B179" s="31"/>
      <c r="D179" s="144" t="s">
        <v>156</v>
      </c>
      <c r="F179" s="145" t="s">
        <v>1173</v>
      </c>
      <c r="I179" s="146"/>
      <c r="L179" s="31"/>
      <c r="M179" s="181"/>
      <c r="N179" s="182"/>
      <c r="O179" s="182"/>
      <c r="P179" s="182"/>
      <c r="Q179" s="182"/>
      <c r="R179" s="182"/>
      <c r="S179" s="182"/>
      <c r="T179" s="183"/>
      <c r="AT179" s="16" t="s">
        <v>156</v>
      </c>
      <c r="AU179" s="16" t="s">
        <v>88</v>
      </c>
    </row>
    <row r="180" spans="2:65" s="1" customFormat="1" ht="6.95" customHeight="1">
      <c r="B180" s="43"/>
      <c r="C180" s="44"/>
      <c r="D180" s="44"/>
      <c r="E180" s="44"/>
      <c r="F180" s="44"/>
      <c r="G180" s="44"/>
      <c r="H180" s="44"/>
      <c r="I180" s="44"/>
      <c r="J180" s="44"/>
      <c r="K180" s="44"/>
      <c r="L180" s="31"/>
    </row>
  </sheetData>
  <sheetProtection algorithmName="SHA-512" hashValue="VTkKj7AlR1GLukWGHb3rCpi9+yMSaFaya0yKbQIT2BleIqoKlmtdUlFpLhOXfktNoYFLm6rVZATANWGbBR0JCQ==" saltValue="D7xK5cMQA7OVenK9/O7iiabrbXMWkFTAiswV1/QdRwygyn1jgv7+Ow6HZHUqdi7tAqftXaDduavvQRDqfjC5/w==" spinCount="100000" sheet="1" objects="1" scenarios="1" formatColumns="0" formatRows="0" autoFilter="0"/>
  <autoFilter ref="C119:K179" xr:uid="{00000000-0009-0000-0000-000007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190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AT2" s="16" t="s">
        <v>109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88</v>
      </c>
    </row>
    <row r="4" spans="2:46" ht="24.95" customHeight="1">
      <c r="B4" s="19"/>
      <c r="D4" s="20" t="s">
        <v>119</v>
      </c>
      <c r="L4" s="19"/>
      <c r="M4" s="87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22" t="str">
        <f>'Rekapitulace stavby'!K6</f>
        <v>Skládka TKO Štěpánovice - IV. etapa</v>
      </c>
      <c r="F7" s="223"/>
      <c r="G7" s="223"/>
      <c r="H7" s="223"/>
      <c r="L7" s="19"/>
    </row>
    <row r="8" spans="2:46" s="1" customFormat="1" ht="12" customHeight="1">
      <c r="B8" s="31"/>
      <c r="D8" s="26" t="s">
        <v>120</v>
      </c>
      <c r="L8" s="31"/>
    </row>
    <row r="9" spans="2:46" s="1" customFormat="1" ht="16.5" customHeight="1">
      <c r="B9" s="31"/>
      <c r="E9" s="188" t="s">
        <v>1174</v>
      </c>
      <c r="F9" s="224"/>
      <c r="G9" s="224"/>
      <c r="H9" s="224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</v>
      </c>
      <c r="L11" s="31"/>
    </row>
    <row r="12" spans="2:46" s="1" customFormat="1" ht="12" customHeight="1">
      <c r="B12" s="31"/>
      <c r="D12" s="26" t="s">
        <v>22</v>
      </c>
      <c r="F12" s="24" t="s">
        <v>23</v>
      </c>
      <c r="I12" s="26" t="s">
        <v>24</v>
      </c>
      <c r="J12" s="51" t="str">
        <f>'Rekapitulace stavby'!AN8</f>
        <v>25. 7. 2025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26</v>
      </c>
      <c r="I14" s="26" t="s">
        <v>27</v>
      </c>
      <c r="J14" s="24" t="s">
        <v>1</v>
      </c>
      <c r="L14" s="31"/>
    </row>
    <row r="15" spans="2:46" s="1" customFormat="1" ht="18" customHeight="1">
      <c r="B15" s="31"/>
      <c r="E15" s="24" t="s">
        <v>28</v>
      </c>
      <c r="I15" s="26" t="s">
        <v>29</v>
      </c>
      <c r="J15" s="24" t="s">
        <v>1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30</v>
      </c>
      <c r="I17" s="26" t="s">
        <v>27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5" t="str">
        <f>'Rekapitulace stavby'!E14</f>
        <v>Vyplň údaj</v>
      </c>
      <c r="F18" s="194"/>
      <c r="G18" s="194"/>
      <c r="H18" s="194"/>
      <c r="I18" s="26" t="s">
        <v>29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32</v>
      </c>
      <c r="I20" s="26" t="s">
        <v>27</v>
      </c>
      <c r="J20" s="24" t="s">
        <v>1</v>
      </c>
      <c r="L20" s="31"/>
    </row>
    <row r="21" spans="2:12" s="1" customFormat="1" ht="18" customHeight="1">
      <c r="B21" s="31"/>
      <c r="E21" s="24" t="s">
        <v>33</v>
      </c>
      <c r="I21" s="26" t="s">
        <v>29</v>
      </c>
      <c r="J21" s="24" t="s">
        <v>1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35</v>
      </c>
      <c r="I23" s="26" t="s">
        <v>27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29</v>
      </c>
      <c r="J24" s="24" t="str">
        <f>IF('Rekapitulace stavby'!AN20="","",'Rekapitulace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37</v>
      </c>
      <c r="L26" s="31"/>
    </row>
    <row r="27" spans="2:12" s="7" customFormat="1" ht="16.5" customHeight="1">
      <c r="B27" s="88"/>
      <c r="E27" s="199" t="s">
        <v>1</v>
      </c>
      <c r="F27" s="199"/>
      <c r="G27" s="199"/>
      <c r="H27" s="199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38</v>
      </c>
      <c r="J30" s="65">
        <f>ROUND(J120,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40</v>
      </c>
      <c r="I32" s="34" t="s">
        <v>39</v>
      </c>
      <c r="J32" s="34" t="s">
        <v>41</v>
      </c>
      <c r="L32" s="31"/>
    </row>
    <row r="33" spans="2:12" s="1" customFormat="1" ht="14.45" customHeight="1">
      <c r="B33" s="31"/>
      <c r="D33" s="54" t="s">
        <v>42</v>
      </c>
      <c r="E33" s="26" t="s">
        <v>43</v>
      </c>
      <c r="F33" s="90">
        <f>ROUND((SUM(BE120:BE189)),  2)</f>
        <v>0</v>
      </c>
      <c r="I33" s="91">
        <v>0.21</v>
      </c>
      <c r="J33" s="90">
        <f>ROUND(((SUM(BE120:BE189))*I33),  2)</f>
        <v>0</v>
      </c>
      <c r="L33" s="31"/>
    </row>
    <row r="34" spans="2:12" s="1" customFormat="1" ht="14.45" customHeight="1">
      <c r="B34" s="31"/>
      <c r="E34" s="26" t="s">
        <v>44</v>
      </c>
      <c r="F34" s="90">
        <f>ROUND((SUM(BF120:BF189)),  2)</f>
        <v>0</v>
      </c>
      <c r="I34" s="91">
        <v>0.12</v>
      </c>
      <c r="J34" s="90">
        <f>ROUND(((SUM(BF120:BF189))*I34),  2)</f>
        <v>0</v>
      </c>
      <c r="L34" s="31"/>
    </row>
    <row r="35" spans="2:12" s="1" customFormat="1" ht="14.45" hidden="1" customHeight="1">
      <c r="B35" s="31"/>
      <c r="E35" s="26" t="s">
        <v>45</v>
      </c>
      <c r="F35" s="90">
        <f>ROUND((SUM(BG120:BG189)),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46</v>
      </c>
      <c r="F36" s="90">
        <f>ROUND((SUM(BH120:BH189)),  2)</f>
        <v>0</v>
      </c>
      <c r="I36" s="91">
        <v>0.12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47</v>
      </c>
      <c r="F37" s="90">
        <f>ROUND((SUM(BI120:BI189)),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48</v>
      </c>
      <c r="E39" s="56"/>
      <c r="F39" s="56"/>
      <c r="G39" s="94" t="s">
        <v>49</v>
      </c>
      <c r="H39" s="95" t="s">
        <v>50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51</v>
      </c>
      <c r="E50" s="41"/>
      <c r="F50" s="41"/>
      <c r="G50" s="40" t="s">
        <v>52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53</v>
      </c>
      <c r="E61" s="33"/>
      <c r="F61" s="98" t="s">
        <v>54</v>
      </c>
      <c r="G61" s="42" t="s">
        <v>53</v>
      </c>
      <c r="H61" s="33"/>
      <c r="I61" s="33"/>
      <c r="J61" s="99" t="s">
        <v>54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55</v>
      </c>
      <c r="E65" s="41"/>
      <c r="F65" s="41"/>
      <c r="G65" s="40" t="s">
        <v>56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53</v>
      </c>
      <c r="E76" s="33"/>
      <c r="F76" s="98" t="s">
        <v>54</v>
      </c>
      <c r="G76" s="42" t="s">
        <v>53</v>
      </c>
      <c r="H76" s="33"/>
      <c r="I76" s="33"/>
      <c r="J76" s="99" t="s">
        <v>54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122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22" t="str">
        <f>E7</f>
        <v>Skládka TKO Štěpánovice - IV. etapa</v>
      </c>
      <c r="F85" s="223"/>
      <c r="G85" s="223"/>
      <c r="H85" s="223"/>
      <c r="L85" s="31"/>
    </row>
    <row r="86" spans="2:47" s="1" customFormat="1" ht="12" customHeight="1">
      <c r="B86" s="31"/>
      <c r="C86" s="26" t="s">
        <v>120</v>
      </c>
      <c r="L86" s="31"/>
    </row>
    <row r="87" spans="2:47" s="1" customFormat="1" ht="16.5" customHeight="1">
      <c r="B87" s="31"/>
      <c r="E87" s="188" t="str">
        <f>E9</f>
        <v>SO 08 - Provozní komunikace - 1. část</v>
      </c>
      <c r="F87" s="224"/>
      <c r="G87" s="224"/>
      <c r="H87" s="224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22</v>
      </c>
      <c r="F89" s="24" t="str">
        <f>F12</f>
        <v>k. ú. Štěpánovice u Klatov, k. ú. Dehtín</v>
      </c>
      <c r="I89" s="26" t="s">
        <v>24</v>
      </c>
      <c r="J89" s="51" t="str">
        <f>IF(J12="","",J12)</f>
        <v>25. 7. 2025</v>
      </c>
      <c r="L89" s="31"/>
    </row>
    <row r="90" spans="2:47" s="1" customFormat="1" ht="6.95" customHeight="1">
      <c r="B90" s="31"/>
      <c r="L90" s="31"/>
    </row>
    <row r="91" spans="2:47" s="1" customFormat="1" ht="40.15" customHeight="1">
      <c r="B91" s="31"/>
      <c r="C91" s="26" t="s">
        <v>26</v>
      </c>
      <c r="F91" s="24" t="str">
        <f>E15</f>
        <v>Město Klatovy, Nám. Míru 62/I, 339 01 Klatovy</v>
      </c>
      <c r="I91" s="26" t="s">
        <v>32</v>
      </c>
      <c r="J91" s="29" t="str">
        <f>E21</f>
        <v>INTERPROJEKT ODPADY s. r. o., Praha 6</v>
      </c>
      <c r="L91" s="31"/>
    </row>
    <row r="92" spans="2:47" s="1" customFormat="1" ht="15.2" customHeight="1">
      <c r="B92" s="31"/>
      <c r="C92" s="26" t="s">
        <v>30</v>
      </c>
      <c r="F92" s="24" t="str">
        <f>IF(E18="","",E18)</f>
        <v>Vyplň údaj</v>
      </c>
      <c r="I92" s="26" t="s">
        <v>35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123</v>
      </c>
      <c r="D94" s="92"/>
      <c r="E94" s="92"/>
      <c r="F94" s="92"/>
      <c r="G94" s="92"/>
      <c r="H94" s="92"/>
      <c r="I94" s="92"/>
      <c r="J94" s="101" t="s">
        <v>124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125</v>
      </c>
      <c r="J96" s="65">
        <f>J120</f>
        <v>0</v>
      </c>
      <c r="L96" s="31"/>
      <c r="AU96" s="16" t="s">
        <v>126</v>
      </c>
    </row>
    <row r="97" spans="2:12" s="8" customFormat="1" ht="24.95" customHeight="1">
      <c r="B97" s="103"/>
      <c r="D97" s="104" t="s">
        <v>127</v>
      </c>
      <c r="E97" s="105"/>
      <c r="F97" s="105"/>
      <c r="G97" s="105"/>
      <c r="H97" s="105"/>
      <c r="I97" s="105"/>
      <c r="J97" s="106">
        <f>J121</f>
        <v>0</v>
      </c>
      <c r="L97" s="103"/>
    </row>
    <row r="98" spans="2:12" s="9" customFormat="1" ht="19.899999999999999" customHeight="1">
      <c r="B98" s="107"/>
      <c r="D98" s="108" t="s">
        <v>128</v>
      </c>
      <c r="E98" s="109"/>
      <c r="F98" s="109"/>
      <c r="G98" s="109"/>
      <c r="H98" s="109"/>
      <c r="I98" s="109"/>
      <c r="J98" s="110">
        <f>J122</f>
        <v>0</v>
      </c>
      <c r="L98" s="107"/>
    </row>
    <row r="99" spans="2:12" s="9" customFormat="1" ht="19.899999999999999" customHeight="1">
      <c r="B99" s="107"/>
      <c r="D99" s="108" t="s">
        <v>548</v>
      </c>
      <c r="E99" s="109"/>
      <c r="F99" s="109"/>
      <c r="G99" s="109"/>
      <c r="H99" s="109"/>
      <c r="I99" s="109"/>
      <c r="J99" s="110">
        <f>J139</f>
        <v>0</v>
      </c>
      <c r="L99" s="107"/>
    </row>
    <row r="100" spans="2:12" s="9" customFormat="1" ht="19.899999999999999" customHeight="1">
      <c r="B100" s="107"/>
      <c r="D100" s="108" t="s">
        <v>549</v>
      </c>
      <c r="E100" s="109"/>
      <c r="F100" s="109"/>
      <c r="G100" s="109"/>
      <c r="H100" s="109"/>
      <c r="I100" s="109"/>
      <c r="J100" s="110">
        <f>J187</f>
        <v>0</v>
      </c>
      <c r="L100" s="107"/>
    </row>
    <row r="101" spans="2:12" s="1" customFormat="1" ht="21.75" customHeight="1">
      <c r="B101" s="31"/>
      <c r="L101" s="31"/>
    </row>
    <row r="102" spans="2:12" s="1" customFormat="1" ht="6.95" customHeight="1">
      <c r="B102" s="43"/>
      <c r="C102" s="44"/>
      <c r="D102" s="44"/>
      <c r="E102" s="44"/>
      <c r="F102" s="44"/>
      <c r="G102" s="44"/>
      <c r="H102" s="44"/>
      <c r="I102" s="44"/>
      <c r="J102" s="44"/>
      <c r="K102" s="44"/>
      <c r="L102" s="31"/>
    </row>
    <row r="106" spans="2:12" s="1" customFormat="1" ht="6.95" customHeight="1">
      <c r="B106" s="45"/>
      <c r="C106" s="46"/>
      <c r="D106" s="46"/>
      <c r="E106" s="46"/>
      <c r="F106" s="46"/>
      <c r="G106" s="46"/>
      <c r="H106" s="46"/>
      <c r="I106" s="46"/>
      <c r="J106" s="46"/>
      <c r="K106" s="46"/>
      <c r="L106" s="31"/>
    </row>
    <row r="107" spans="2:12" s="1" customFormat="1" ht="24.95" customHeight="1">
      <c r="B107" s="31"/>
      <c r="C107" s="20" t="s">
        <v>132</v>
      </c>
      <c r="L107" s="31"/>
    </row>
    <row r="108" spans="2:12" s="1" customFormat="1" ht="6.95" customHeight="1">
      <c r="B108" s="31"/>
      <c r="L108" s="31"/>
    </row>
    <row r="109" spans="2:12" s="1" customFormat="1" ht="12" customHeight="1">
      <c r="B109" s="31"/>
      <c r="C109" s="26" t="s">
        <v>16</v>
      </c>
      <c r="L109" s="31"/>
    </row>
    <row r="110" spans="2:12" s="1" customFormat="1" ht="16.5" customHeight="1">
      <c r="B110" s="31"/>
      <c r="E110" s="222" t="str">
        <f>E7</f>
        <v>Skládka TKO Štěpánovice - IV. etapa</v>
      </c>
      <c r="F110" s="223"/>
      <c r="G110" s="223"/>
      <c r="H110" s="223"/>
      <c r="L110" s="31"/>
    </row>
    <row r="111" spans="2:12" s="1" customFormat="1" ht="12" customHeight="1">
      <c r="B111" s="31"/>
      <c r="C111" s="26" t="s">
        <v>120</v>
      </c>
      <c r="L111" s="31"/>
    </row>
    <row r="112" spans="2:12" s="1" customFormat="1" ht="16.5" customHeight="1">
      <c r="B112" s="31"/>
      <c r="E112" s="188" t="str">
        <f>E9</f>
        <v>SO 08 - Provozní komunikace - 1. část</v>
      </c>
      <c r="F112" s="224"/>
      <c r="G112" s="224"/>
      <c r="H112" s="224"/>
      <c r="L112" s="31"/>
    </row>
    <row r="113" spans="2:65" s="1" customFormat="1" ht="6.95" customHeight="1">
      <c r="B113" s="31"/>
      <c r="L113" s="31"/>
    </row>
    <row r="114" spans="2:65" s="1" customFormat="1" ht="12" customHeight="1">
      <c r="B114" s="31"/>
      <c r="C114" s="26" t="s">
        <v>22</v>
      </c>
      <c r="F114" s="24" t="str">
        <f>F12</f>
        <v>k. ú. Štěpánovice u Klatov, k. ú. Dehtín</v>
      </c>
      <c r="I114" s="26" t="s">
        <v>24</v>
      </c>
      <c r="J114" s="51" t="str">
        <f>IF(J12="","",J12)</f>
        <v>25. 7. 2025</v>
      </c>
      <c r="L114" s="31"/>
    </row>
    <row r="115" spans="2:65" s="1" customFormat="1" ht="6.95" customHeight="1">
      <c r="B115" s="31"/>
      <c r="L115" s="31"/>
    </row>
    <row r="116" spans="2:65" s="1" customFormat="1" ht="40.15" customHeight="1">
      <c r="B116" s="31"/>
      <c r="C116" s="26" t="s">
        <v>26</v>
      </c>
      <c r="F116" s="24" t="str">
        <f>E15</f>
        <v>Město Klatovy, Nám. Míru 62/I, 339 01 Klatovy</v>
      </c>
      <c r="I116" s="26" t="s">
        <v>32</v>
      </c>
      <c r="J116" s="29" t="str">
        <f>E21</f>
        <v>INTERPROJEKT ODPADY s. r. o., Praha 6</v>
      </c>
      <c r="L116" s="31"/>
    </row>
    <row r="117" spans="2:65" s="1" customFormat="1" ht="15.2" customHeight="1">
      <c r="B117" s="31"/>
      <c r="C117" s="26" t="s">
        <v>30</v>
      </c>
      <c r="F117" s="24" t="str">
        <f>IF(E18="","",E18)</f>
        <v>Vyplň údaj</v>
      </c>
      <c r="I117" s="26" t="s">
        <v>35</v>
      </c>
      <c r="J117" s="29" t="str">
        <f>E24</f>
        <v xml:space="preserve"> </v>
      </c>
      <c r="L117" s="31"/>
    </row>
    <row r="118" spans="2:65" s="1" customFormat="1" ht="10.35" customHeight="1">
      <c r="B118" s="31"/>
      <c r="L118" s="31"/>
    </row>
    <row r="119" spans="2:65" s="10" customFormat="1" ht="29.25" customHeight="1">
      <c r="B119" s="111"/>
      <c r="C119" s="112" t="s">
        <v>133</v>
      </c>
      <c r="D119" s="113" t="s">
        <v>63</v>
      </c>
      <c r="E119" s="113" t="s">
        <v>59</v>
      </c>
      <c r="F119" s="113" t="s">
        <v>60</v>
      </c>
      <c r="G119" s="113" t="s">
        <v>134</v>
      </c>
      <c r="H119" s="113" t="s">
        <v>135</v>
      </c>
      <c r="I119" s="113" t="s">
        <v>136</v>
      </c>
      <c r="J119" s="113" t="s">
        <v>124</v>
      </c>
      <c r="K119" s="114" t="s">
        <v>137</v>
      </c>
      <c r="L119" s="111"/>
      <c r="M119" s="58" t="s">
        <v>1</v>
      </c>
      <c r="N119" s="59" t="s">
        <v>42</v>
      </c>
      <c r="O119" s="59" t="s">
        <v>138</v>
      </c>
      <c r="P119" s="59" t="s">
        <v>139</v>
      </c>
      <c r="Q119" s="59" t="s">
        <v>140</v>
      </c>
      <c r="R119" s="59" t="s">
        <v>141</v>
      </c>
      <c r="S119" s="59" t="s">
        <v>142</v>
      </c>
      <c r="T119" s="60" t="s">
        <v>143</v>
      </c>
    </row>
    <row r="120" spans="2:65" s="1" customFormat="1" ht="22.9" customHeight="1">
      <c r="B120" s="31"/>
      <c r="C120" s="63" t="s">
        <v>144</v>
      </c>
      <c r="J120" s="115">
        <f>BK120</f>
        <v>0</v>
      </c>
      <c r="L120" s="31"/>
      <c r="M120" s="61"/>
      <c r="N120" s="52"/>
      <c r="O120" s="52"/>
      <c r="P120" s="116">
        <f>P121</f>
        <v>0</v>
      </c>
      <c r="Q120" s="52"/>
      <c r="R120" s="116">
        <f>R121</f>
        <v>445.22880000000009</v>
      </c>
      <c r="S120" s="52"/>
      <c r="T120" s="117">
        <f>T121</f>
        <v>0</v>
      </c>
      <c r="AT120" s="16" t="s">
        <v>77</v>
      </c>
      <c r="AU120" s="16" t="s">
        <v>126</v>
      </c>
      <c r="BK120" s="118">
        <f>BK121</f>
        <v>0</v>
      </c>
    </row>
    <row r="121" spans="2:65" s="11" customFormat="1" ht="25.9" customHeight="1">
      <c r="B121" s="119"/>
      <c r="D121" s="120" t="s">
        <v>77</v>
      </c>
      <c r="E121" s="121" t="s">
        <v>145</v>
      </c>
      <c r="F121" s="121" t="s">
        <v>146</v>
      </c>
      <c r="I121" s="122"/>
      <c r="J121" s="123">
        <f>BK121</f>
        <v>0</v>
      </c>
      <c r="L121" s="119"/>
      <c r="M121" s="124"/>
      <c r="P121" s="125">
        <f>P122+P139+P187</f>
        <v>0</v>
      </c>
      <c r="R121" s="125">
        <f>R122+R139+R187</f>
        <v>445.22880000000009</v>
      </c>
      <c r="T121" s="126">
        <f>T122+T139+T187</f>
        <v>0</v>
      </c>
      <c r="AR121" s="120" t="s">
        <v>86</v>
      </c>
      <c r="AT121" s="127" t="s">
        <v>77</v>
      </c>
      <c r="AU121" s="127" t="s">
        <v>78</v>
      </c>
      <c r="AY121" s="120" t="s">
        <v>147</v>
      </c>
      <c r="BK121" s="128">
        <f>BK122+BK139+BK187</f>
        <v>0</v>
      </c>
    </row>
    <row r="122" spans="2:65" s="11" customFormat="1" ht="22.9" customHeight="1">
      <c r="B122" s="119"/>
      <c r="D122" s="120" t="s">
        <v>77</v>
      </c>
      <c r="E122" s="129" t="s">
        <v>86</v>
      </c>
      <c r="F122" s="129" t="s">
        <v>148</v>
      </c>
      <c r="I122" s="122"/>
      <c r="J122" s="130">
        <f>BK122</f>
        <v>0</v>
      </c>
      <c r="L122" s="119"/>
      <c r="M122" s="124"/>
      <c r="P122" s="125">
        <f>SUM(P123:P138)</f>
        <v>0</v>
      </c>
      <c r="R122" s="125">
        <f>SUM(R123:R138)</f>
        <v>0</v>
      </c>
      <c r="T122" s="126">
        <f>SUM(T123:T138)</f>
        <v>0</v>
      </c>
      <c r="AR122" s="120" t="s">
        <v>86</v>
      </c>
      <c r="AT122" s="127" t="s">
        <v>77</v>
      </c>
      <c r="AU122" s="127" t="s">
        <v>86</v>
      </c>
      <c r="AY122" s="120" t="s">
        <v>147</v>
      </c>
      <c r="BK122" s="128">
        <f>SUM(BK123:BK138)</f>
        <v>0</v>
      </c>
    </row>
    <row r="123" spans="2:65" s="1" customFormat="1" ht="24.2" customHeight="1">
      <c r="B123" s="31"/>
      <c r="C123" s="131" t="s">
        <v>86</v>
      </c>
      <c r="D123" s="131" t="s">
        <v>149</v>
      </c>
      <c r="E123" s="132" t="s">
        <v>285</v>
      </c>
      <c r="F123" s="133" t="s">
        <v>286</v>
      </c>
      <c r="G123" s="134" t="s">
        <v>224</v>
      </c>
      <c r="H123" s="135">
        <v>259</v>
      </c>
      <c r="I123" s="136"/>
      <c r="J123" s="137">
        <f>ROUND(I123*H123,2)</f>
        <v>0</v>
      </c>
      <c r="K123" s="133" t="s">
        <v>153</v>
      </c>
      <c r="L123" s="31"/>
      <c r="M123" s="138" t="s">
        <v>1</v>
      </c>
      <c r="N123" s="139" t="s">
        <v>43</v>
      </c>
      <c r="P123" s="140">
        <f>O123*H123</f>
        <v>0</v>
      </c>
      <c r="Q123" s="140">
        <v>0</v>
      </c>
      <c r="R123" s="140">
        <f>Q123*H123</f>
        <v>0</v>
      </c>
      <c r="S123" s="140">
        <v>0</v>
      </c>
      <c r="T123" s="141">
        <f>S123*H123</f>
        <v>0</v>
      </c>
      <c r="AR123" s="142" t="s">
        <v>154</v>
      </c>
      <c r="AT123" s="142" t="s">
        <v>149</v>
      </c>
      <c r="AU123" s="142" t="s">
        <v>88</v>
      </c>
      <c r="AY123" s="16" t="s">
        <v>147</v>
      </c>
      <c r="BE123" s="143">
        <f>IF(N123="základní",J123,0)</f>
        <v>0</v>
      </c>
      <c r="BF123" s="143">
        <f>IF(N123="snížená",J123,0)</f>
        <v>0</v>
      </c>
      <c r="BG123" s="143">
        <f>IF(N123="zákl. přenesená",J123,0)</f>
        <v>0</v>
      </c>
      <c r="BH123" s="143">
        <f>IF(N123="sníž. přenesená",J123,0)</f>
        <v>0</v>
      </c>
      <c r="BI123" s="143">
        <f>IF(N123="nulová",J123,0)</f>
        <v>0</v>
      </c>
      <c r="BJ123" s="16" t="s">
        <v>86</v>
      </c>
      <c r="BK123" s="143">
        <f>ROUND(I123*H123,2)</f>
        <v>0</v>
      </c>
      <c r="BL123" s="16" t="s">
        <v>154</v>
      </c>
      <c r="BM123" s="142" t="s">
        <v>1175</v>
      </c>
    </row>
    <row r="124" spans="2:65" s="1" customFormat="1" ht="29.25">
      <c r="B124" s="31"/>
      <c r="D124" s="144" t="s">
        <v>156</v>
      </c>
      <c r="F124" s="145" t="s">
        <v>288</v>
      </c>
      <c r="I124" s="146"/>
      <c r="L124" s="31"/>
      <c r="M124" s="147"/>
      <c r="T124" s="55"/>
      <c r="AT124" s="16" t="s">
        <v>156</v>
      </c>
      <c r="AU124" s="16" t="s">
        <v>88</v>
      </c>
    </row>
    <row r="125" spans="2:65" s="12" customFormat="1" ht="11.25">
      <c r="B125" s="148"/>
      <c r="D125" s="144" t="s">
        <v>158</v>
      </c>
      <c r="E125" s="149" t="s">
        <v>1</v>
      </c>
      <c r="F125" s="150" t="s">
        <v>1176</v>
      </c>
      <c r="H125" s="151">
        <v>97.4</v>
      </c>
      <c r="I125" s="152"/>
      <c r="L125" s="148"/>
      <c r="M125" s="153"/>
      <c r="T125" s="154"/>
      <c r="AT125" s="149" t="s">
        <v>158</v>
      </c>
      <c r="AU125" s="149" t="s">
        <v>88</v>
      </c>
      <c r="AV125" s="12" t="s">
        <v>88</v>
      </c>
      <c r="AW125" s="12" t="s">
        <v>34</v>
      </c>
      <c r="AX125" s="12" t="s">
        <v>78</v>
      </c>
      <c r="AY125" s="149" t="s">
        <v>147</v>
      </c>
    </row>
    <row r="126" spans="2:65" s="12" customFormat="1" ht="11.25">
      <c r="B126" s="148"/>
      <c r="D126" s="144" t="s">
        <v>158</v>
      </c>
      <c r="E126" s="149" t="s">
        <v>1</v>
      </c>
      <c r="F126" s="150" t="s">
        <v>1177</v>
      </c>
      <c r="H126" s="151">
        <v>129.6</v>
      </c>
      <c r="I126" s="152"/>
      <c r="L126" s="148"/>
      <c r="M126" s="153"/>
      <c r="T126" s="154"/>
      <c r="AT126" s="149" t="s">
        <v>158</v>
      </c>
      <c r="AU126" s="149" t="s">
        <v>88</v>
      </c>
      <c r="AV126" s="12" t="s">
        <v>88</v>
      </c>
      <c r="AW126" s="12" t="s">
        <v>34</v>
      </c>
      <c r="AX126" s="12" t="s">
        <v>78</v>
      </c>
      <c r="AY126" s="149" t="s">
        <v>147</v>
      </c>
    </row>
    <row r="127" spans="2:65" s="12" customFormat="1" ht="11.25">
      <c r="B127" s="148"/>
      <c r="D127" s="144" t="s">
        <v>158</v>
      </c>
      <c r="E127" s="149" t="s">
        <v>1</v>
      </c>
      <c r="F127" s="150" t="s">
        <v>1178</v>
      </c>
      <c r="H127" s="151">
        <v>32</v>
      </c>
      <c r="I127" s="152"/>
      <c r="L127" s="148"/>
      <c r="M127" s="153"/>
      <c r="T127" s="154"/>
      <c r="AT127" s="149" t="s">
        <v>158</v>
      </c>
      <c r="AU127" s="149" t="s">
        <v>88</v>
      </c>
      <c r="AV127" s="12" t="s">
        <v>88</v>
      </c>
      <c r="AW127" s="12" t="s">
        <v>34</v>
      </c>
      <c r="AX127" s="12" t="s">
        <v>78</v>
      </c>
      <c r="AY127" s="149" t="s">
        <v>147</v>
      </c>
    </row>
    <row r="128" spans="2:65" s="13" customFormat="1" ht="11.25">
      <c r="B128" s="155"/>
      <c r="D128" s="144" t="s">
        <v>158</v>
      </c>
      <c r="E128" s="156" t="s">
        <v>1</v>
      </c>
      <c r="F128" s="157" t="s">
        <v>160</v>
      </c>
      <c r="H128" s="158">
        <v>259</v>
      </c>
      <c r="I128" s="159"/>
      <c r="L128" s="155"/>
      <c r="M128" s="160"/>
      <c r="T128" s="161"/>
      <c r="AT128" s="156" t="s">
        <v>158</v>
      </c>
      <c r="AU128" s="156" t="s">
        <v>88</v>
      </c>
      <c r="AV128" s="13" t="s">
        <v>154</v>
      </c>
      <c r="AW128" s="13" t="s">
        <v>34</v>
      </c>
      <c r="AX128" s="13" t="s">
        <v>86</v>
      </c>
      <c r="AY128" s="156" t="s">
        <v>147</v>
      </c>
    </row>
    <row r="129" spans="2:65" s="1" customFormat="1" ht="16.5" customHeight="1">
      <c r="B129" s="31"/>
      <c r="C129" s="171" t="s">
        <v>88</v>
      </c>
      <c r="D129" s="171" t="s">
        <v>444</v>
      </c>
      <c r="E129" s="172" t="s">
        <v>1179</v>
      </c>
      <c r="F129" s="173" t="s">
        <v>1180</v>
      </c>
      <c r="G129" s="174" t="s">
        <v>380</v>
      </c>
      <c r="H129" s="175">
        <v>479.15</v>
      </c>
      <c r="I129" s="176"/>
      <c r="J129" s="177">
        <f>ROUND(I129*H129,2)</f>
        <v>0</v>
      </c>
      <c r="K129" s="173" t="s">
        <v>153</v>
      </c>
      <c r="L129" s="178"/>
      <c r="M129" s="179" t="s">
        <v>1</v>
      </c>
      <c r="N129" s="180" t="s">
        <v>43</v>
      </c>
      <c r="P129" s="140">
        <f>O129*H129</f>
        <v>0</v>
      </c>
      <c r="Q129" s="140">
        <v>0</v>
      </c>
      <c r="R129" s="140">
        <f>Q129*H129</f>
        <v>0</v>
      </c>
      <c r="S129" s="140">
        <v>0</v>
      </c>
      <c r="T129" s="141">
        <f>S129*H129</f>
        <v>0</v>
      </c>
      <c r="AR129" s="142" t="s">
        <v>197</v>
      </c>
      <c r="AT129" s="142" t="s">
        <v>444</v>
      </c>
      <c r="AU129" s="142" t="s">
        <v>88</v>
      </c>
      <c r="AY129" s="16" t="s">
        <v>147</v>
      </c>
      <c r="BE129" s="143">
        <f>IF(N129="základní",J129,0)</f>
        <v>0</v>
      </c>
      <c r="BF129" s="143">
        <f>IF(N129="snížená",J129,0)</f>
        <v>0</v>
      </c>
      <c r="BG129" s="143">
        <f>IF(N129="zákl. přenesená",J129,0)</f>
        <v>0</v>
      </c>
      <c r="BH129" s="143">
        <f>IF(N129="sníž. přenesená",J129,0)</f>
        <v>0</v>
      </c>
      <c r="BI129" s="143">
        <f>IF(N129="nulová",J129,0)</f>
        <v>0</v>
      </c>
      <c r="BJ129" s="16" t="s">
        <v>86</v>
      </c>
      <c r="BK129" s="143">
        <f>ROUND(I129*H129,2)</f>
        <v>0</v>
      </c>
      <c r="BL129" s="16" t="s">
        <v>154</v>
      </c>
      <c r="BM129" s="142" t="s">
        <v>1181</v>
      </c>
    </row>
    <row r="130" spans="2:65" s="1" customFormat="1" ht="11.25">
      <c r="B130" s="31"/>
      <c r="D130" s="144" t="s">
        <v>156</v>
      </c>
      <c r="F130" s="145" t="s">
        <v>1180</v>
      </c>
      <c r="I130" s="146"/>
      <c r="L130" s="31"/>
      <c r="M130" s="147"/>
      <c r="T130" s="55"/>
      <c r="AT130" s="16" t="s">
        <v>156</v>
      </c>
      <c r="AU130" s="16" t="s">
        <v>88</v>
      </c>
    </row>
    <row r="131" spans="2:65" s="12" customFormat="1" ht="11.25">
      <c r="B131" s="148"/>
      <c r="D131" s="144" t="s">
        <v>158</v>
      </c>
      <c r="E131" s="149" t="s">
        <v>1</v>
      </c>
      <c r="F131" s="150" t="s">
        <v>1182</v>
      </c>
      <c r="H131" s="151">
        <v>479.15</v>
      </c>
      <c r="I131" s="152"/>
      <c r="L131" s="148"/>
      <c r="M131" s="153"/>
      <c r="T131" s="154"/>
      <c r="AT131" s="149" t="s">
        <v>158</v>
      </c>
      <c r="AU131" s="149" t="s">
        <v>88</v>
      </c>
      <c r="AV131" s="12" t="s">
        <v>88</v>
      </c>
      <c r="AW131" s="12" t="s">
        <v>34</v>
      </c>
      <c r="AX131" s="12" t="s">
        <v>78</v>
      </c>
      <c r="AY131" s="149" t="s">
        <v>147</v>
      </c>
    </row>
    <row r="132" spans="2:65" s="13" customFormat="1" ht="11.25">
      <c r="B132" s="155"/>
      <c r="D132" s="144" t="s">
        <v>158</v>
      </c>
      <c r="E132" s="156" t="s">
        <v>1</v>
      </c>
      <c r="F132" s="157" t="s">
        <v>160</v>
      </c>
      <c r="H132" s="158">
        <v>479.15</v>
      </c>
      <c r="I132" s="159"/>
      <c r="L132" s="155"/>
      <c r="M132" s="160"/>
      <c r="T132" s="161"/>
      <c r="AT132" s="156" t="s">
        <v>158</v>
      </c>
      <c r="AU132" s="156" t="s">
        <v>88</v>
      </c>
      <c r="AV132" s="13" t="s">
        <v>154</v>
      </c>
      <c r="AW132" s="13" t="s">
        <v>34</v>
      </c>
      <c r="AX132" s="13" t="s">
        <v>86</v>
      </c>
      <c r="AY132" s="156" t="s">
        <v>147</v>
      </c>
    </row>
    <row r="133" spans="2:65" s="1" customFormat="1" ht="24.2" customHeight="1">
      <c r="B133" s="31"/>
      <c r="C133" s="131" t="s">
        <v>166</v>
      </c>
      <c r="D133" s="131" t="s">
        <v>149</v>
      </c>
      <c r="E133" s="132" t="s">
        <v>1183</v>
      </c>
      <c r="F133" s="133" t="s">
        <v>1184</v>
      </c>
      <c r="G133" s="134" t="s">
        <v>152</v>
      </c>
      <c r="H133" s="135">
        <v>1974.42</v>
      </c>
      <c r="I133" s="136"/>
      <c r="J133" s="137">
        <f>ROUND(I133*H133,2)</f>
        <v>0</v>
      </c>
      <c r="K133" s="133" t="s">
        <v>153</v>
      </c>
      <c r="L133" s="31"/>
      <c r="M133" s="138" t="s">
        <v>1</v>
      </c>
      <c r="N133" s="139" t="s">
        <v>43</v>
      </c>
      <c r="P133" s="140">
        <f>O133*H133</f>
        <v>0</v>
      </c>
      <c r="Q133" s="140">
        <v>0</v>
      </c>
      <c r="R133" s="140">
        <f>Q133*H133</f>
        <v>0</v>
      </c>
      <c r="S133" s="140">
        <v>0</v>
      </c>
      <c r="T133" s="141">
        <f>S133*H133</f>
        <v>0</v>
      </c>
      <c r="AR133" s="142" t="s">
        <v>154</v>
      </c>
      <c r="AT133" s="142" t="s">
        <v>149</v>
      </c>
      <c r="AU133" s="142" t="s">
        <v>88</v>
      </c>
      <c r="AY133" s="16" t="s">
        <v>147</v>
      </c>
      <c r="BE133" s="143">
        <f>IF(N133="základní",J133,0)</f>
        <v>0</v>
      </c>
      <c r="BF133" s="143">
        <f>IF(N133="snížená",J133,0)</f>
        <v>0</v>
      </c>
      <c r="BG133" s="143">
        <f>IF(N133="zákl. přenesená",J133,0)</f>
        <v>0</v>
      </c>
      <c r="BH133" s="143">
        <f>IF(N133="sníž. přenesená",J133,0)</f>
        <v>0</v>
      </c>
      <c r="BI133" s="143">
        <f>IF(N133="nulová",J133,0)</f>
        <v>0</v>
      </c>
      <c r="BJ133" s="16" t="s">
        <v>86</v>
      </c>
      <c r="BK133" s="143">
        <f>ROUND(I133*H133,2)</f>
        <v>0</v>
      </c>
      <c r="BL133" s="16" t="s">
        <v>154</v>
      </c>
      <c r="BM133" s="142" t="s">
        <v>1185</v>
      </c>
    </row>
    <row r="134" spans="2:65" s="1" customFormat="1" ht="19.5">
      <c r="B134" s="31"/>
      <c r="D134" s="144" t="s">
        <v>156</v>
      </c>
      <c r="F134" s="145" t="s">
        <v>1186</v>
      </c>
      <c r="I134" s="146"/>
      <c r="L134" s="31"/>
      <c r="M134" s="147"/>
      <c r="T134" s="55"/>
      <c r="AT134" s="16" t="s">
        <v>156</v>
      </c>
      <c r="AU134" s="16" t="s">
        <v>88</v>
      </c>
    </row>
    <row r="135" spans="2:65" s="12" customFormat="1" ht="11.25">
      <c r="B135" s="148"/>
      <c r="D135" s="144" t="s">
        <v>158</v>
      </c>
      <c r="E135" s="149" t="s">
        <v>1</v>
      </c>
      <c r="F135" s="150" t="s">
        <v>1187</v>
      </c>
      <c r="H135" s="151">
        <v>803.22</v>
      </c>
      <c r="I135" s="152"/>
      <c r="L135" s="148"/>
      <c r="M135" s="153"/>
      <c r="T135" s="154"/>
      <c r="AT135" s="149" t="s">
        <v>158</v>
      </c>
      <c r="AU135" s="149" t="s">
        <v>88</v>
      </c>
      <c r="AV135" s="12" t="s">
        <v>88</v>
      </c>
      <c r="AW135" s="12" t="s">
        <v>34</v>
      </c>
      <c r="AX135" s="12" t="s">
        <v>78</v>
      </c>
      <c r="AY135" s="149" t="s">
        <v>147</v>
      </c>
    </row>
    <row r="136" spans="2:65" s="12" customFormat="1" ht="11.25">
      <c r="B136" s="148"/>
      <c r="D136" s="144" t="s">
        <v>158</v>
      </c>
      <c r="E136" s="149" t="s">
        <v>1</v>
      </c>
      <c r="F136" s="150" t="s">
        <v>1188</v>
      </c>
      <c r="H136" s="151">
        <v>907.2</v>
      </c>
      <c r="I136" s="152"/>
      <c r="L136" s="148"/>
      <c r="M136" s="153"/>
      <c r="T136" s="154"/>
      <c r="AT136" s="149" t="s">
        <v>158</v>
      </c>
      <c r="AU136" s="149" t="s">
        <v>88</v>
      </c>
      <c r="AV136" s="12" t="s">
        <v>88</v>
      </c>
      <c r="AW136" s="12" t="s">
        <v>34</v>
      </c>
      <c r="AX136" s="12" t="s">
        <v>78</v>
      </c>
      <c r="AY136" s="149" t="s">
        <v>147</v>
      </c>
    </row>
    <row r="137" spans="2:65" s="12" customFormat="1" ht="11.25">
      <c r="B137" s="148"/>
      <c r="D137" s="144" t="s">
        <v>158</v>
      </c>
      <c r="E137" s="149" t="s">
        <v>1</v>
      </c>
      <c r="F137" s="150" t="s">
        <v>1189</v>
      </c>
      <c r="H137" s="151">
        <v>264</v>
      </c>
      <c r="I137" s="152"/>
      <c r="L137" s="148"/>
      <c r="M137" s="153"/>
      <c r="T137" s="154"/>
      <c r="AT137" s="149" t="s">
        <v>158</v>
      </c>
      <c r="AU137" s="149" t="s">
        <v>88</v>
      </c>
      <c r="AV137" s="12" t="s">
        <v>88</v>
      </c>
      <c r="AW137" s="12" t="s">
        <v>34</v>
      </c>
      <c r="AX137" s="12" t="s">
        <v>78</v>
      </c>
      <c r="AY137" s="149" t="s">
        <v>147</v>
      </c>
    </row>
    <row r="138" spans="2:65" s="13" customFormat="1" ht="11.25">
      <c r="B138" s="155"/>
      <c r="D138" s="144" t="s">
        <v>158</v>
      </c>
      <c r="E138" s="156" t="s">
        <v>1</v>
      </c>
      <c r="F138" s="157" t="s">
        <v>160</v>
      </c>
      <c r="H138" s="158">
        <v>1974.42</v>
      </c>
      <c r="I138" s="159"/>
      <c r="L138" s="155"/>
      <c r="M138" s="160"/>
      <c r="T138" s="161"/>
      <c r="AT138" s="156" t="s">
        <v>158</v>
      </c>
      <c r="AU138" s="156" t="s">
        <v>88</v>
      </c>
      <c r="AV138" s="13" t="s">
        <v>154</v>
      </c>
      <c r="AW138" s="13" t="s">
        <v>34</v>
      </c>
      <c r="AX138" s="13" t="s">
        <v>86</v>
      </c>
      <c r="AY138" s="156" t="s">
        <v>147</v>
      </c>
    </row>
    <row r="139" spans="2:65" s="11" customFormat="1" ht="22.9" customHeight="1">
      <c r="B139" s="119"/>
      <c r="D139" s="120" t="s">
        <v>77</v>
      </c>
      <c r="E139" s="129" t="s">
        <v>178</v>
      </c>
      <c r="F139" s="129" t="s">
        <v>645</v>
      </c>
      <c r="I139" s="122"/>
      <c r="J139" s="130">
        <f>BK139</f>
        <v>0</v>
      </c>
      <c r="L139" s="119"/>
      <c r="M139" s="124"/>
      <c r="P139" s="125">
        <f>SUM(P140:P186)</f>
        <v>0</v>
      </c>
      <c r="R139" s="125">
        <f>SUM(R140:R186)</f>
        <v>445.22880000000009</v>
      </c>
      <c r="T139" s="126">
        <f>SUM(T140:T186)</f>
        <v>0</v>
      </c>
      <c r="AR139" s="120" t="s">
        <v>86</v>
      </c>
      <c r="AT139" s="127" t="s">
        <v>77</v>
      </c>
      <c r="AU139" s="127" t="s">
        <v>86</v>
      </c>
      <c r="AY139" s="120" t="s">
        <v>147</v>
      </c>
      <c r="BK139" s="128">
        <f>SUM(BK140:BK186)</f>
        <v>0</v>
      </c>
    </row>
    <row r="140" spans="2:65" s="1" customFormat="1" ht="24.2" customHeight="1">
      <c r="B140" s="31"/>
      <c r="C140" s="131" t="s">
        <v>154</v>
      </c>
      <c r="D140" s="131" t="s">
        <v>149</v>
      </c>
      <c r="E140" s="132" t="s">
        <v>1190</v>
      </c>
      <c r="F140" s="133" t="s">
        <v>1191</v>
      </c>
      <c r="G140" s="134" t="s">
        <v>152</v>
      </c>
      <c r="H140" s="135">
        <v>1079.8</v>
      </c>
      <c r="I140" s="136"/>
      <c r="J140" s="137">
        <f>ROUND(I140*H140,2)</f>
        <v>0</v>
      </c>
      <c r="K140" s="133" t="s">
        <v>153</v>
      </c>
      <c r="L140" s="31"/>
      <c r="M140" s="138" t="s">
        <v>1</v>
      </c>
      <c r="N140" s="139" t="s">
        <v>43</v>
      </c>
      <c r="P140" s="140">
        <f>O140*H140</f>
        <v>0</v>
      </c>
      <c r="Q140" s="140">
        <v>0</v>
      </c>
      <c r="R140" s="140">
        <f>Q140*H140</f>
        <v>0</v>
      </c>
      <c r="S140" s="140">
        <v>0</v>
      </c>
      <c r="T140" s="141">
        <f>S140*H140</f>
        <v>0</v>
      </c>
      <c r="AR140" s="142" t="s">
        <v>154</v>
      </c>
      <c r="AT140" s="142" t="s">
        <v>149</v>
      </c>
      <c r="AU140" s="142" t="s">
        <v>88</v>
      </c>
      <c r="AY140" s="16" t="s">
        <v>147</v>
      </c>
      <c r="BE140" s="143">
        <f>IF(N140="základní",J140,0)</f>
        <v>0</v>
      </c>
      <c r="BF140" s="143">
        <f>IF(N140="snížená",J140,0)</f>
        <v>0</v>
      </c>
      <c r="BG140" s="143">
        <f>IF(N140="zákl. přenesená",J140,0)</f>
        <v>0</v>
      </c>
      <c r="BH140" s="143">
        <f>IF(N140="sníž. přenesená",J140,0)</f>
        <v>0</v>
      </c>
      <c r="BI140" s="143">
        <f>IF(N140="nulová",J140,0)</f>
        <v>0</v>
      </c>
      <c r="BJ140" s="16" t="s">
        <v>86</v>
      </c>
      <c r="BK140" s="143">
        <f>ROUND(I140*H140,2)</f>
        <v>0</v>
      </c>
      <c r="BL140" s="16" t="s">
        <v>154</v>
      </c>
      <c r="BM140" s="142" t="s">
        <v>1192</v>
      </c>
    </row>
    <row r="141" spans="2:65" s="1" customFormat="1" ht="19.5">
      <c r="B141" s="31"/>
      <c r="D141" s="144" t="s">
        <v>156</v>
      </c>
      <c r="F141" s="145" t="s">
        <v>1193</v>
      </c>
      <c r="I141" s="146"/>
      <c r="L141" s="31"/>
      <c r="M141" s="147"/>
      <c r="T141" s="55"/>
      <c r="AT141" s="16" t="s">
        <v>156</v>
      </c>
      <c r="AU141" s="16" t="s">
        <v>88</v>
      </c>
    </row>
    <row r="142" spans="2:65" s="12" customFormat="1" ht="11.25">
      <c r="B142" s="148"/>
      <c r="D142" s="144" t="s">
        <v>158</v>
      </c>
      <c r="E142" s="149" t="s">
        <v>1</v>
      </c>
      <c r="F142" s="150" t="s">
        <v>1194</v>
      </c>
      <c r="H142" s="151">
        <v>535.5</v>
      </c>
      <c r="I142" s="152"/>
      <c r="L142" s="148"/>
      <c r="M142" s="153"/>
      <c r="T142" s="154"/>
      <c r="AT142" s="149" t="s">
        <v>158</v>
      </c>
      <c r="AU142" s="149" t="s">
        <v>88</v>
      </c>
      <c r="AV142" s="12" t="s">
        <v>88</v>
      </c>
      <c r="AW142" s="12" t="s">
        <v>34</v>
      </c>
      <c r="AX142" s="12" t="s">
        <v>78</v>
      </c>
      <c r="AY142" s="149" t="s">
        <v>147</v>
      </c>
    </row>
    <row r="143" spans="2:65" s="12" customFormat="1" ht="11.25">
      <c r="B143" s="148"/>
      <c r="D143" s="144" t="s">
        <v>158</v>
      </c>
      <c r="E143" s="149" t="s">
        <v>1</v>
      </c>
      <c r="F143" s="150" t="s">
        <v>1195</v>
      </c>
      <c r="H143" s="151">
        <v>544.29999999999995</v>
      </c>
      <c r="I143" s="152"/>
      <c r="L143" s="148"/>
      <c r="M143" s="153"/>
      <c r="T143" s="154"/>
      <c r="AT143" s="149" t="s">
        <v>158</v>
      </c>
      <c r="AU143" s="149" t="s">
        <v>88</v>
      </c>
      <c r="AV143" s="12" t="s">
        <v>88</v>
      </c>
      <c r="AW143" s="12" t="s">
        <v>34</v>
      </c>
      <c r="AX143" s="12" t="s">
        <v>78</v>
      </c>
      <c r="AY143" s="149" t="s">
        <v>147</v>
      </c>
    </row>
    <row r="144" spans="2:65" s="13" customFormat="1" ht="11.25">
      <c r="B144" s="155"/>
      <c r="D144" s="144" t="s">
        <v>158</v>
      </c>
      <c r="E144" s="156" t="s">
        <v>1</v>
      </c>
      <c r="F144" s="157" t="s">
        <v>160</v>
      </c>
      <c r="H144" s="158">
        <v>1079.8</v>
      </c>
      <c r="I144" s="159"/>
      <c r="L144" s="155"/>
      <c r="M144" s="160"/>
      <c r="T144" s="161"/>
      <c r="AT144" s="156" t="s">
        <v>158</v>
      </c>
      <c r="AU144" s="156" t="s">
        <v>88</v>
      </c>
      <c r="AV144" s="13" t="s">
        <v>154</v>
      </c>
      <c r="AW144" s="13" t="s">
        <v>34</v>
      </c>
      <c r="AX144" s="13" t="s">
        <v>86</v>
      </c>
      <c r="AY144" s="156" t="s">
        <v>147</v>
      </c>
    </row>
    <row r="145" spans="2:65" s="1" customFormat="1" ht="33" customHeight="1">
      <c r="B145" s="31"/>
      <c r="C145" s="131" t="s">
        <v>178</v>
      </c>
      <c r="D145" s="131" t="s">
        <v>149</v>
      </c>
      <c r="E145" s="132" t="s">
        <v>1196</v>
      </c>
      <c r="F145" s="133" t="s">
        <v>1197</v>
      </c>
      <c r="G145" s="134" t="s">
        <v>152</v>
      </c>
      <c r="H145" s="135">
        <v>1189.7</v>
      </c>
      <c r="I145" s="136"/>
      <c r="J145" s="137">
        <f>ROUND(I145*H145,2)</f>
        <v>0</v>
      </c>
      <c r="K145" s="133" t="s">
        <v>153</v>
      </c>
      <c r="L145" s="31"/>
      <c r="M145" s="138" t="s">
        <v>1</v>
      </c>
      <c r="N145" s="139" t="s">
        <v>43</v>
      </c>
      <c r="P145" s="140">
        <f>O145*H145</f>
        <v>0</v>
      </c>
      <c r="Q145" s="140">
        <v>0</v>
      </c>
      <c r="R145" s="140">
        <f>Q145*H145</f>
        <v>0</v>
      </c>
      <c r="S145" s="140">
        <v>0</v>
      </c>
      <c r="T145" s="141">
        <f>S145*H145</f>
        <v>0</v>
      </c>
      <c r="AR145" s="142" t="s">
        <v>154</v>
      </c>
      <c r="AT145" s="142" t="s">
        <v>149</v>
      </c>
      <c r="AU145" s="142" t="s">
        <v>88</v>
      </c>
      <c r="AY145" s="16" t="s">
        <v>147</v>
      </c>
      <c r="BE145" s="143">
        <f>IF(N145="základní",J145,0)</f>
        <v>0</v>
      </c>
      <c r="BF145" s="143">
        <f>IF(N145="snížená",J145,0)</f>
        <v>0</v>
      </c>
      <c r="BG145" s="143">
        <f>IF(N145="zákl. přenesená",J145,0)</f>
        <v>0</v>
      </c>
      <c r="BH145" s="143">
        <f>IF(N145="sníž. přenesená",J145,0)</f>
        <v>0</v>
      </c>
      <c r="BI145" s="143">
        <f>IF(N145="nulová",J145,0)</f>
        <v>0</v>
      </c>
      <c r="BJ145" s="16" t="s">
        <v>86</v>
      </c>
      <c r="BK145" s="143">
        <f>ROUND(I145*H145,2)</f>
        <v>0</v>
      </c>
      <c r="BL145" s="16" t="s">
        <v>154</v>
      </c>
      <c r="BM145" s="142" t="s">
        <v>1198</v>
      </c>
    </row>
    <row r="146" spans="2:65" s="1" customFormat="1" ht="29.25">
      <c r="B146" s="31"/>
      <c r="D146" s="144" t="s">
        <v>156</v>
      </c>
      <c r="F146" s="145" t="s">
        <v>1199</v>
      </c>
      <c r="I146" s="146"/>
      <c r="L146" s="31"/>
      <c r="M146" s="147"/>
      <c r="T146" s="55"/>
      <c r="AT146" s="16" t="s">
        <v>156</v>
      </c>
      <c r="AU146" s="16" t="s">
        <v>88</v>
      </c>
    </row>
    <row r="147" spans="2:65" s="12" customFormat="1" ht="11.25">
      <c r="B147" s="148"/>
      <c r="D147" s="144" t="s">
        <v>158</v>
      </c>
      <c r="E147" s="149" t="s">
        <v>1</v>
      </c>
      <c r="F147" s="150" t="s">
        <v>1200</v>
      </c>
      <c r="H147" s="151">
        <v>580.6</v>
      </c>
      <c r="I147" s="152"/>
      <c r="L147" s="148"/>
      <c r="M147" s="153"/>
      <c r="T147" s="154"/>
      <c r="AT147" s="149" t="s">
        <v>158</v>
      </c>
      <c r="AU147" s="149" t="s">
        <v>88</v>
      </c>
      <c r="AV147" s="12" t="s">
        <v>88</v>
      </c>
      <c r="AW147" s="12" t="s">
        <v>34</v>
      </c>
      <c r="AX147" s="12" t="s">
        <v>78</v>
      </c>
      <c r="AY147" s="149" t="s">
        <v>147</v>
      </c>
    </row>
    <row r="148" spans="2:65" s="12" customFormat="1" ht="11.25">
      <c r="B148" s="148"/>
      <c r="D148" s="144" t="s">
        <v>158</v>
      </c>
      <c r="E148" s="149" t="s">
        <v>1</v>
      </c>
      <c r="F148" s="150" t="s">
        <v>1201</v>
      </c>
      <c r="H148" s="151">
        <v>609.1</v>
      </c>
      <c r="I148" s="152"/>
      <c r="L148" s="148"/>
      <c r="M148" s="153"/>
      <c r="T148" s="154"/>
      <c r="AT148" s="149" t="s">
        <v>158</v>
      </c>
      <c r="AU148" s="149" t="s">
        <v>88</v>
      </c>
      <c r="AV148" s="12" t="s">
        <v>88</v>
      </c>
      <c r="AW148" s="12" t="s">
        <v>34</v>
      </c>
      <c r="AX148" s="12" t="s">
        <v>78</v>
      </c>
      <c r="AY148" s="149" t="s">
        <v>147</v>
      </c>
    </row>
    <row r="149" spans="2:65" s="13" customFormat="1" ht="11.25">
      <c r="B149" s="155"/>
      <c r="D149" s="144" t="s">
        <v>158</v>
      </c>
      <c r="E149" s="156" t="s">
        <v>1</v>
      </c>
      <c r="F149" s="157" t="s">
        <v>160</v>
      </c>
      <c r="H149" s="158">
        <v>1189.7</v>
      </c>
      <c r="I149" s="159"/>
      <c r="L149" s="155"/>
      <c r="M149" s="160"/>
      <c r="T149" s="161"/>
      <c r="AT149" s="156" t="s">
        <v>158</v>
      </c>
      <c r="AU149" s="156" t="s">
        <v>88</v>
      </c>
      <c r="AV149" s="13" t="s">
        <v>154</v>
      </c>
      <c r="AW149" s="13" t="s">
        <v>34</v>
      </c>
      <c r="AX149" s="13" t="s">
        <v>86</v>
      </c>
      <c r="AY149" s="156" t="s">
        <v>147</v>
      </c>
    </row>
    <row r="150" spans="2:65" s="1" customFormat="1" ht="24.2" customHeight="1">
      <c r="B150" s="31"/>
      <c r="C150" s="131" t="s">
        <v>184</v>
      </c>
      <c r="D150" s="131" t="s">
        <v>149</v>
      </c>
      <c r="E150" s="132" t="s">
        <v>1202</v>
      </c>
      <c r="F150" s="133" t="s">
        <v>1203</v>
      </c>
      <c r="G150" s="134" t="s">
        <v>152</v>
      </c>
      <c r="H150" s="135">
        <v>176</v>
      </c>
      <c r="I150" s="136"/>
      <c r="J150" s="137">
        <f>ROUND(I150*H150,2)</f>
        <v>0</v>
      </c>
      <c r="K150" s="133" t="s">
        <v>153</v>
      </c>
      <c r="L150" s="31"/>
      <c r="M150" s="138" t="s">
        <v>1</v>
      </c>
      <c r="N150" s="139" t="s">
        <v>43</v>
      </c>
      <c r="P150" s="140">
        <f>O150*H150</f>
        <v>0</v>
      </c>
      <c r="Q150" s="140">
        <v>0</v>
      </c>
      <c r="R150" s="140">
        <f>Q150*H150</f>
        <v>0</v>
      </c>
      <c r="S150" s="140">
        <v>0</v>
      </c>
      <c r="T150" s="141">
        <f>S150*H150</f>
        <v>0</v>
      </c>
      <c r="AR150" s="142" t="s">
        <v>154</v>
      </c>
      <c r="AT150" s="142" t="s">
        <v>149</v>
      </c>
      <c r="AU150" s="142" t="s">
        <v>88</v>
      </c>
      <c r="AY150" s="16" t="s">
        <v>147</v>
      </c>
      <c r="BE150" s="143">
        <f>IF(N150="základní",J150,0)</f>
        <v>0</v>
      </c>
      <c r="BF150" s="143">
        <f>IF(N150="snížená",J150,0)</f>
        <v>0</v>
      </c>
      <c r="BG150" s="143">
        <f>IF(N150="zákl. přenesená",J150,0)</f>
        <v>0</v>
      </c>
      <c r="BH150" s="143">
        <f>IF(N150="sníž. přenesená",J150,0)</f>
        <v>0</v>
      </c>
      <c r="BI150" s="143">
        <f>IF(N150="nulová",J150,0)</f>
        <v>0</v>
      </c>
      <c r="BJ150" s="16" t="s">
        <v>86</v>
      </c>
      <c r="BK150" s="143">
        <f>ROUND(I150*H150,2)</f>
        <v>0</v>
      </c>
      <c r="BL150" s="16" t="s">
        <v>154</v>
      </c>
      <c r="BM150" s="142" t="s">
        <v>1204</v>
      </c>
    </row>
    <row r="151" spans="2:65" s="1" customFormat="1" ht="19.5">
      <c r="B151" s="31"/>
      <c r="D151" s="144" t="s">
        <v>156</v>
      </c>
      <c r="F151" s="145" t="s">
        <v>1205</v>
      </c>
      <c r="I151" s="146"/>
      <c r="L151" s="31"/>
      <c r="M151" s="147"/>
      <c r="T151" s="55"/>
      <c r="AT151" s="16" t="s">
        <v>156</v>
      </c>
      <c r="AU151" s="16" t="s">
        <v>88</v>
      </c>
    </row>
    <row r="152" spans="2:65" s="12" customFormat="1" ht="11.25">
      <c r="B152" s="148"/>
      <c r="D152" s="144" t="s">
        <v>158</v>
      </c>
      <c r="E152" s="149" t="s">
        <v>1</v>
      </c>
      <c r="F152" s="150" t="s">
        <v>1206</v>
      </c>
      <c r="H152" s="151">
        <v>176</v>
      </c>
      <c r="I152" s="152"/>
      <c r="L152" s="148"/>
      <c r="M152" s="153"/>
      <c r="T152" s="154"/>
      <c r="AT152" s="149" t="s">
        <v>158</v>
      </c>
      <c r="AU152" s="149" t="s">
        <v>88</v>
      </c>
      <c r="AV152" s="12" t="s">
        <v>88</v>
      </c>
      <c r="AW152" s="12" t="s">
        <v>34</v>
      </c>
      <c r="AX152" s="12" t="s">
        <v>78</v>
      </c>
      <c r="AY152" s="149" t="s">
        <v>147</v>
      </c>
    </row>
    <row r="153" spans="2:65" s="13" customFormat="1" ht="11.25">
      <c r="B153" s="155"/>
      <c r="D153" s="144" t="s">
        <v>158</v>
      </c>
      <c r="E153" s="156" t="s">
        <v>1</v>
      </c>
      <c r="F153" s="157" t="s">
        <v>160</v>
      </c>
      <c r="H153" s="158">
        <v>176</v>
      </c>
      <c r="I153" s="159"/>
      <c r="L153" s="155"/>
      <c r="M153" s="160"/>
      <c r="T153" s="161"/>
      <c r="AT153" s="156" t="s">
        <v>158</v>
      </c>
      <c r="AU153" s="156" t="s">
        <v>88</v>
      </c>
      <c r="AV153" s="13" t="s">
        <v>154</v>
      </c>
      <c r="AW153" s="13" t="s">
        <v>34</v>
      </c>
      <c r="AX153" s="13" t="s">
        <v>86</v>
      </c>
      <c r="AY153" s="156" t="s">
        <v>147</v>
      </c>
    </row>
    <row r="154" spans="2:65" s="1" customFormat="1" ht="24.2" customHeight="1">
      <c r="B154" s="31"/>
      <c r="C154" s="131" t="s">
        <v>191</v>
      </c>
      <c r="D154" s="131" t="s">
        <v>149</v>
      </c>
      <c r="E154" s="132" t="s">
        <v>1207</v>
      </c>
      <c r="F154" s="133" t="s">
        <v>1208</v>
      </c>
      <c r="G154" s="134" t="s">
        <v>152</v>
      </c>
      <c r="H154" s="135">
        <v>160</v>
      </c>
      <c r="I154" s="136"/>
      <c r="J154" s="137">
        <f>ROUND(I154*H154,2)</f>
        <v>0</v>
      </c>
      <c r="K154" s="133" t="s">
        <v>153</v>
      </c>
      <c r="L154" s="31"/>
      <c r="M154" s="138" t="s">
        <v>1</v>
      </c>
      <c r="N154" s="139" t="s">
        <v>43</v>
      </c>
      <c r="P154" s="140">
        <f>O154*H154</f>
        <v>0</v>
      </c>
      <c r="Q154" s="140">
        <v>0</v>
      </c>
      <c r="R154" s="140">
        <f>Q154*H154</f>
        <v>0</v>
      </c>
      <c r="S154" s="140">
        <v>0</v>
      </c>
      <c r="T154" s="141">
        <f>S154*H154</f>
        <v>0</v>
      </c>
      <c r="AR154" s="142" t="s">
        <v>154</v>
      </c>
      <c r="AT154" s="142" t="s">
        <v>149</v>
      </c>
      <c r="AU154" s="142" t="s">
        <v>88</v>
      </c>
      <c r="AY154" s="16" t="s">
        <v>147</v>
      </c>
      <c r="BE154" s="143">
        <f>IF(N154="základní",J154,0)</f>
        <v>0</v>
      </c>
      <c r="BF154" s="143">
        <f>IF(N154="snížená",J154,0)</f>
        <v>0</v>
      </c>
      <c r="BG154" s="143">
        <f>IF(N154="zákl. přenesená",J154,0)</f>
        <v>0</v>
      </c>
      <c r="BH154" s="143">
        <f>IF(N154="sníž. přenesená",J154,0)</f>
        <v>0</v>
      </c>
      <c r="BI154" s="143">
        <f>IF(N154="nulová",J154,0)</f>
        <v>0</v>
      </c>
      <c r="BJ154" s="16" t="s">
        <v>86</v>
      </c>
      <c r="BK154" s="143">
        <f>ROUND(I154*H154,2)</f>
        <v>0</v>
      </c>
      <c r="BL154" s="16" t="s">
        <v>154</v>
      </c>
      <c r="BM154" s="142" t="s">
        <v>1209</v>
      </c>
    </row>
    <row r="155" spans="2:65" s="1" customFormat="1" ht="19.5">
      <c r="B155" s="31"/>
      <c r="D155" s="144" t="s">
        <v>156</v>
      </c>
      <c r="F155" s="145" t="s">
        <v>1210</v>
      </c>
      <c r="I155" s="146"/>
      <c r="L155" s="31"/>
      <c r="M155" s="147"/>
      <c r="T155" s="55"/>
      <c r="AT155" s="16" t="s">
        <v>156</v>
      </c>
      <c r="AU155" s="16" t="s">
        <v>88</v>
      </c>
    </row>
    <row r="156" spans="2:65" s="12" customFormat="1" ht="11.25">
      <c r="B156" s="148"/>
      <c r="D156" s="144" t="s">
        <v>158</v>
      </c>
      <c r="E156" s="149" t="s">
        <v>1</v>
      </c>
      <c r="F156" s="150" t="s">
        <v>1211</v>
      </c>
      <c r="H156" s="151">
        <v>160</v>
      </c>
      <c r="I156" s="152"/>
      <c r="L156" s="148"/>
      <c r="M156" s="153"/>
      <c r="T156" s="154"/>
      <c r="AT156" s="149" t="s">
        <v>158</v>
      </c>
      <c r="AU156" s="149" t="s">
        <v>88</v>
      </c>
      <c r="AV156" s="12" t="s">
        <v>88</v>
      </c>
      <c r="AW156" s="12" t="s">
        <v>34</v>
      </c>
      <c r="AX156" s="12" t="s">
        <v>78</v>
      </c>
      <c r="AY156" s="149" t="s">
        <v>147</v>
      </c>
    </row>
    <row r="157" spans="2:65" s="13" customFormat="1" ht="11.25">
      <c r="B157" s="155"/>
      <c r="D157" s="144" t="s">
        <v>158</v>
      </c>
      <c r="E157" s="156" t="s">
        <v>1</v>
      </c>
      <c r="F157" s="157" t="s">
        <v>160</v>
      </c>
      <c r="H157" s="158">
        <v>160</v>
      </c>
      <c r="I157" s="159"/>
      <c r="L157" s="155"/>
      <c r="M157" s="160"/>
      <c r="T157" s="161"/>
      <c r="AT157" s="156" t="s">
        <v>158</v>
      </c>
      <c r="AU157" s="156" t="s">
        <v>88</v>
      </c>
      <c r="AV157" s="13" t="s">
        <v>154</v>
      </c>
      <c r="AW157" s="13" t="s">
        <v>34</v>
      </c>
      <c r="AX157" s="13" t="s">
        <v>86</v>
      </c>
      <c r="AY157" s="156" t="s">
        <v>147</v>
      </c>
    </row>
    <row r="158" spans="2:65" s="1" customFormat="1" ht="24.2" customHeight="1">
      <c r="B158" s="31"/>
      <c r="C158" s="131" t="s">
        <v>197</v>
      </c>
      <c r="D158" s="131" t="s">
        <v>149</v>
      </c>
      <c r="E158" s="132" t="s">
        <v>1212</v>
      </c>
      <c r="F158" s="133" t="s">
        <v>1213</v>
      </c>
      <c r="G158" s="134" t="s">
        <v>152</v>
      </c>
      <c r="H158" s="135">
        <v>160</v>
      </c>
      <c r="I158" s="136"/>
      <c r="J158" s="137">
        <f>ROUND(I158*H158,2)</f>
        <v>0</v>
      </c>
      <c r="K158" s="133" t="s">
        <v>153</v>
      </c>
      <c r="L158" s="31"/>
      <c r="M158" s="138" t="s">
        <v>1</v>
      </c>
      <c r="N158" s="139" t="s">
        <v>43</v>
      </c>
      <c r="P158" s="140">
        <f>O158*H158</f>
        <v>0</v>
      </c>
      <c r="Q158" s="140">
        <v>0</v>
      </c>
      <c r="R158" s="140">
        <f>Q158*H158</f>
        <v>0</v>
      </c>
      <c r="S158" s="140">
        <v>0</v>
      </c>
      <c r="T158" s="141">
        <f>S158*H158</f>
        <v>0</v>
      </c>
      <c r="AR158" s="142" t="s">
        <v>154</v>
      </c>
      <c r="AT158" s="142" t="s">
        <v>149</v>
      </c>
      <c r="AU158" s="142" t="s">
        <v>88</v>
      </c>
      <c r="AY158" s="16" t="s">
        <v>147</v>
      </c>
      <c r="BE158" s="143">
        <f>IF(N158="základní",J158,0)</f>
        <v>0</v>
      </c>
      <c r="BF158" s="143">
        <f>IF(N158="snížená",J158,0)</f>
        <v>0</v>
      </c>
      <c r="BG158" s="143">
        <f>IF(N158="zákl. přenesená",J158,0)</f>
        <v>0</v>
      </c>
      <c r="BH158" s="143">
        <f>IF(N158="sníž. přenesená",J158,0)</f>
        <v>0</v>
      </c>
      <c r="BI158" s="143">
        <f>IF(N158="nulová",J158,0)</f>
        <v>0</v>
      </c>
      <c r="BJ158" s="16" t="s">
        <v>86</v>
      </c>
      <c r="BK158" s="143">
        <f>ROUND(I158*H158,2)</f>
        <v>0</v>
      </c>
      <c r="BL158" s="16" t="s">
        <v>154</v>
      </c>
      <c r="BM158" s="142" t="s">
        <v>1214</v>
      </c>
    </row>
    <row r="159" spans="2:65" s="1" customFormat="1" ht="29.25">
      <c r="B159" s="31"/>
      <c r="D159" s="144" t="s">
        <v>156</v>
      </c>
      <c r="F159" s="145" t="s">
        <v>1215</v>
      </c>
      <c r="I159" s="146"/>
      <c r="L159" s="31"/>
      <c r="M159" s="147"/>
      <c r="T159" s="55"/>
      <c r="AT159" s="16" t="s">
        <v>156</v>
      </c>
      <c r="AU159" s="16" t="s">
        <v>88</v>
      </c>
    </row>
    <row r="160" spans="2:65" s="12" customFormat="1" ht="11.25">
      <c r="B160" s="148"/>
      <c r="D160" s="144" t="s">
        <v>158</v>
      </c>
      <c r="E160" s="149" t="s">
        <v>1</v>
      </c>
      <c r="F160" s="150" t="s">
        <v>1211</v>
      </c>
      <c r="H160" s="151">
        <v>160</v>
      </c>
      <c r="I160" s="152"/>
      <c r="L160" s="148"/>
      <c r="M160" s="153"/>
      <c r="T160" s="154"/>
      <c r="AT160" s="149" t="s">
        <v>158</v>
      </c>
      <c r="AU160" s="149" t="s">
        <v>88</v>
      </c>
      <c r="AV160" s="12" t="s">
        <v>88</v>
      </c>
      <c r="AW160" s="12" t="s">
        <v>34</v>
      </c>
      <c r="AX160" s="12" t="s">
        <v>78</v>
      </c>
      <c r="AY160" s="149" t="s">
        <v>147</v>
      </c>
    </row>
    <row r="161" spans="2:65" s="13" customFormat="1" ht="11.25">
      <c r="B161" s="155"/>
      <c r="D161" s="144" t="s">
        <v>158</v>
      </c>
      <c r="E161" s="156" t="s">
        <v>1</v>
      </c>
      <c r="F161" s="157" t="s">
        <v>160</v>
      </c>
      <c r="H161" s="158">
        <v>160</v>
      </c>
      <c r="I161" s="159"/>
      <c r="L161" s="155"/>
      <c r="M161" s="160"/>
      <c r="T161" s="161"/>
      <c r="AT161" s="156" t="s">
        <v>158</v>
      </c>
      <c r="AU161" s="156" t="s">
        <v>88</v>
      </c>
      <c r="AV161" s="13" t="s">
        <v>154</v>
      </c>
      <c r="AW161" s="13" t="s">
        <v>34</v>
      </c>
      <c r="AX161" s="13" t="s">
        <v>86</v>
      </c>
      <c r="AY161" s="156" t="s">
        <v>147</v>
      </c>
    </row>
    <row r="162" spans="2:65" s="1" customFormat="1" ht="24.2" customHeight="1">
      <c r="B162" s="31"/>
      <c r="C162" s="131" t="s">
        <v>204</v>
      </c>
      <c r="D162" s="131" t="s">
        <v>149</v>
      </c>
      <c r="E162" s="132" t="s">
        <v>1216</v>
      </c>
      <c r="F162" s="133" t="s">
        <v>1217</v>
      </c>
      <c r="G162" s="134" t="s">
        <v>152</v>
      </c>
      <c r="H162" s="135">
        <v>160</v>
      </c>
      <c r="I162" s="136"/>
      <c r="J162" s="137">
        <f>ROUND(I162*H162,2)</f>
        <v>0</v>
      </c>
      <c r="K162" s="133" t="s">
        <v>153</v>
      </c>
      <c r="L162" s="31"/>
      <c r="M162" s="138" t="s">
        <v>1</v>
      </c>
      <c r="N162" s="139" t="s">
        <v>43</v>
      </c>
      <c r="P162" s="140">
        <f>O162*H162</f>
        <v>0</v>
      </c>
      <c r="Q162" s="140">
        <v>0</v>
      </c>
      <c r="R162" s="140">
        <f>Q162*H162</f>
        <v>0</v>
      </c>
      <c r="S162" s="140">
        <v>0</v>
      </c>
      <c r="T162" s="141">
        <f>S162*H162</f>
        <v>0</v>
      </c>
      <c r="AR162" s="142" t="s">
        <v>154</v>
      </c>
      <c r="AT162" s="142" t="s">
        <v>149</v>
      </c>
      <c r="AU162" s="142" t="s">
        <v>88</v>
      </c>
      <c r="AY162" s="16" t="s">
        <v>147</v>
      </c>
      <c r="BE162" s="143">
        <f>IF(N162="základní",J162,0)</f>
        <v>0</v>
      </c>
      <c r="BF162" s="143">
        <f>IF(N162="snížená",J162,0)</f>
        <v>0</v>
      </c>
      <c r="BG162" s="143">
        <f>IF(N162="zákl. přenesená",J162,0)</f>
        <v>0</v>
      </c>
      <c r="BH162" s="143">
        <f>IF(N162="sníž. přenesená",J162,0)</f>
        <v>0</v>
      </c>
      <c r="BI162" s="143">
        <f>IF(N162="nulová",J162,0)</f>
        <v>0</v>
      </c>
      <c r="BJ162" s="16" t="s">
        <v>86</v>
      </c>
      <c r="BK162" s="143">
        <f>ROUND(I162*H162,2)</f>
        <v>0</v>
      </c>
      <c r="BL162" s="16" t="s">
        <v>154</v>
      </c>
      <c r="BM162" s="142" t="s">
        <v>1218</v>
      </c>
    </row>
    <row r="163" spans="2:65" s="1" customFormat="1" ht="19.5">
      <c r="B163" s="31"/>
      <c r="D163" s="144" t="s">
        <v>156</v>
      </c>
      <c r="F163" s="145" t="s">
        <v>1219</v>
      </c>
      <c r="I163" s="146"/>
      <c r="L163" s="31"/>
      <c r="M163" s="147"/>
      <c r="T163" s="55"/>
      <c r="AT163" s="16" t="s">
        <v>156</v>
      </c>
      <c r="AU163" s="16" t="s">
        <v>88</v>
      </c>
    </row>
    <row r="164" spans="2:65" s="12" customFormat="1" ht="11.25">
      <c r="B164" s="148"/>
      <c r="D164" s="144" t="s">
        <v>158</v>
      </c>
      <c r="E164" s="149" t="s">
        <v>1</v>
      </c>
      <c r="F164" s="150" t="s">
        <v>1211</v>
      </c>
      <c r="H164" s="151">
        <v>160</v>
      </c>
      <c r="I164" s="152"/>
      <c r="L164" s="148"/>
      <c r="M164" s="153"/>
      <c r="T164" s="154"/>
      <c r="AT164" s="149" t="s">
        <v>158</v>
      </c>
      <c r="AU164" s="149" t="s">
        <v>88</v>
      </c>
      <c r="AV164" s="12" t="s">
        <v>88</v>
      </c>
      <c r="AW164" s="12" t="s">
        <v>34</v>
      </c>
      <c r="AX164" s="12" t="s">
        <v>78</v>
      </c>
      <c r="AY164" s="149" t="s">
        <v>147</v>
      </c>
    </row>
    <row r="165" spans="2:65" s="13" customFormat="1" ht="11.25">
      <c r="B165" s="155"/>
      <c r="D165" s="144" t="s">
        <v>158</v>
      </c>
      <c r="E165" s="156" t="s">
        <v>1</v>
      </c>
      <c r="F165" s="157" t="s">
        <v>160</v>
      </c>
      <c r="H165" s="158">
        <v>160</v>
      </c>
      <c r="I165" s="159"/>
      <c r="L165" s="155"/>
      <c r="M165" s="160"/>
      <c r="T165" s="161"/>
      <c r="AT165" s="156" t="s">
        <v>158</v>
      </c>
      <c r="AU165" s="156" t="s">
        <v>88</v>
      </c>
      <c r="AV165" s="13" t="s">
        <v>154</v>
      </c>
      <c r="AW165" s="13" t="s">
        <v>34</v>
      </c>
      <c r="AX165" s="13" t="s">
        <v>86</v>
      </c>
      <c r="AY165" s="156" t="s">
        <v>147</v>
      </c>
    </row>
    <row r="166" spans="2:65" s="1" customFormat="1" ht="21.75" customHeight="1">
      <c r="B166" s="31"/>
      <c r="C166" s="131" t="s">
        <v>210</v>
      </c>
      <c r="D166" s="131" t="s">
        <v>149</v>
      </c>
      <c r="E166" s="132" t="s">
        <v>1220</v>
      </c>
      <c r="F166" s="133" t="s">
        <v>1221</v>
      </c>
      <c r="G166" s="134" t="s">
        <v>152</v>
      </c>
      <c r="H166" s="135">
        <v>320</v>
      </c>
      <c r="I166" s="136"/>
      <c r="J166" s="137">
        <f>ROUND(I166*H166,2)</f>
        <v>0</v>
      </c>
      <c r="K166" s="133" t="s">
        <v>153</v>
      </c>
      <c r="L166" s="31"/>
      <c r="M166" s="138" t="s">
        <v>1</v>
      </c>
      <c r="N166" s="139" t="s">
        <v>43</v>
      </c>
      <c r="P166" s="140">
        <f>O166*H166</f>
        <v>0</v>
      </c>
      <c r="Q166" s="140">
        <v>0</v>
      </c>
      <c r="R166" s="140">
        <f>Q166*H166</f>
        <v>0</v>
      </c>
      <c r="S166" s="140">
        <v>0</v>
      </c>
      <c r="T166" s="141">
        <f>S166*H166</f>
        <v>0</v>
      </c>
      <c r="AR166" s="142" t="s">
        <v>154</v>
      </c>
      <c r="AT166" s="142" t="s">
        <v>149</v>
      </c>
      <c r="AU166" s="142" t="s">
        <v>88</v>
      </c>
      <c r="AY166" s="16" t="s">
        <v>147</v>
      </c>
      <c r="BE166" s="143">
        <f>IF(N166="základní",J166,0)</f>
        <v>0</v>
      </c>
      <c r="BF166" s="143">
        <f>IF(N166="snížená",J166,0)</f>
        <v>0</v>
      </c>
      <c r="BG166" s="143">
        <f>IF(N166="zákl. přenesená",J166,0)</f>
        <v>0</v>
      </c>
      <c r="BH166" s="143">
        <f>IF(N166="sníž. přenesená",J166,0)</f>
        <v>0</v>
      </c>
      <c r="BI166" s="143">
        <f>IF(N166="nulová",J166,0)</f>
        <v>0</v>
      </c>
      <c r="BJ166" s="16" t="s">
        <v>86</v>
      </c>
      <c r="BK166" s="143">
        <f>ROUND(I166*H166,2)</f>
        <v>0</v>
      </c>
      <c r="BL166" s="16" t="s">
        <v>154</v>
      </c>
      <c r="BM166" s="142" t="s">
        <v>1222</v>
      </c>
    </row>
    <row r="167" spans="2:65" s="1" customFormat="1" ht="19.5">
      <c r="B167" s="31"/>
      <c r="D167" s="144" t="s">
        <v>156</v>
      </c>
      <c r="F167" s="145" t="s">
        <v>1223</v>
      </c>
      <c r="I167" s="146"/>
      <c r="L167" s="31"/>
      <c r="M167" s="147"/>
      <c r="T167" s="55"/>
      <c r="AT167" s="16" t="s">
        <v>156</v>
      </c>
      <c r="AU167" s="16" t="s">
        <v>88</v>
      </c>
    </row>
    <row r="168" spans="2:65" s="12" customFormat="1" ht="11.25">
      <c r="B168" s="148"/>
      <c r="D168" s="144" t="s">
        <v>158</v>
      </c>
      <c r="E168" s="149" t="s">
        <v>1</v>
      </c>
      <c r="F168" s="150" t="s">
        <v>1224</v>
      </c>
      <c r="H168" s="151">
        <v>320</v>
      </c>
      <c r="I168" s="152"/>
      <c r="L168" s="148"/>
      <c r="M168" s="153"/>
      <c r="T168" s="154"/>
      <c r="AT168" s="149" t="s">
        <v>158</v>
      </c>
      <c r="AU168" s="149" t="s">
        <v>88</v>
      </c>
      <c r="AV168" s="12" t="s">
        <v>88</v>
      </c>
      <c r="AW168" s="12" t="s">
        <v>34</v>
      </c>
      <c r="AX168" s="12" t="s">
        <v>78</v>
      </c>
      <c r="AY168" s="149" t="s">
        <v>147</v>
      </c>
    </row>
    <row r="169" spans="2:65" s="13" customFormat="1" ht="11.25">
      <c r="B169" s="155"/>
      <c r="D169" s="144" t="s">
        <v>158</v>
      </c>
      <c r="E169" s="156" t="s">
        <v>1</v>
      </c>
      <c r="F169" s="157" t="s">
        <v>160</v>
      </c>
      <c r="H169" s="158">
        <v>320</v>
      </c>
      <c r="I169" s="159"/>
      <c r="L169" s="155"/>
      <c r="M169" s="160"/>
      <c r="T169" s="161"/>
      <c r="AT169" s="156" t="s">
        <v>158</v>
      </c>
      <c r="AU169" s="156" t="s">
        <v>88</v>
      </c>
      <c r="AV169" s="13" t="s">
        <v>154</v>
      </c>
      <c r="AW169" s="13" t="s">
        <v>34</v>
      </c>
      <c r="AX169" s="13" t="s">
        <v>86</v>
      </c>
      <c r="AY169" s="156" t="s">
        <v>147</v>
      </c>
    </row>
    <row r="170" spans="2:65" s="1" customFormat="1" ht="24.2" customHeight="1">
      <c r="B170" s="31"/>
      <c r="C170" s="131" t="s">
        <v>216</v>
      </c>
      <c r="D170" s="131" t="s">
        <v>149</v>
      </c>
      <c r="E170" s="132" t="s">
        <v>1225</v>
      </c>
      <c r="F170" s="133" t="s">
        <v>1226</v>
      </c>
      <c r="G170" s="134" t="s">
        <v>152</v>
      </c>
      <c r="H170" s="135">
        <v>160</v>
      </c>
      <c r="I170" s="136"/>
      <c r="J170" s="137">
        <f>ROUND(I170*H170,2)</f>
        <v>0</v>
      </c>
      <c r="K170" s="133" t="s">
        <v>153</v>
      </c>
      <c r="L170" s="31"/>
      <c r="M170" s="138" t="s">
        <v>1</v>
      </c>
      <c r="N170" s="139" t="s">
        <v>43</v>
      </c>
      <c r="P170" s="140">
        <f>O170*H170</f>
        <v>0</v>
      </c>
      <c r="Q170" s="140">
        <v>0</v>
      </c>
      <c r="R170" s="140">
        <f>Q170*H170</f>
        <v>0</v>
      </c>
      <c r="S170" s="140">
        <v>0</v>
      </c>
      <c r="T170" s="141">
        <f>S170*H170</f>
        <v>0</v>
      </c>
      <c r="AR170" s="142" t="s">
        <v>154</v>
      </c>
      <c r="AT170" s="142" t="s">
        <v>149</v>
      </c>
      <c r="AU170" s="142" t="s">
        <v>88</v>
      </c>
      <c r="AY170" s="16" t="s">
        <v>147</v>
      </c>
      <c r="BE170" s="143">
        <f>IF(N170="základní",J170,0)</f>
        <v>0</v>
      </c>
      <c r="BF170" s="143">
        <f>IF(N170="snížená",J170,0)</f>
        <v>0</v>
      </c>
      <c r="BG170" s="143">
        <f>IF(N170="zákl. přenesená",J170,0)</f>
        <v>0</v>
      </c>
      <c r="BH170" s="143">
        <f>IF(N170="sníž. přenesená",J170,0)</f>
        <v>0</v>
      </c>
      <c r="BI170" s="143">
        <f>IF(N170="nulová",J170,0)</f>
        <v>0</v>
      </c>
      <c r="BJ170" s="16" t="s">
        <v>86</v>
      </c>
      <c r="BK170" s="143">
        <f>ROUND(I170*H170,2)</f>
        <v>0</v>
      </c>
      <c r="BL170" s="16" t="s">
        <v>154</v>
      </c>
      <c r="BM170" s="142" t="s">
        <v>1227</v>
      </c>
    </row>
    <row r="171" spans="2:65" s="1" customFormat="1" ht="29.25">
      <c r="B171" s="31"/>
      <c r="D171" s="144" t="s">
        <v>156</v>
      </c>
      <c r="F171" s="145" t="s">
        <v>1228</v>
      </c>
      <c r="I171" s="146"/>
      <c r="L171" s="31"/>
      <c r="M171" s="147"/>
      <c r="T171" s="55"/>
      <c r="AT171" s="16" t="s">
        <v>156</v>
      </c>
      <c r="AU171" s="16" t="s">
        <v>88</v>
      </c>
    </row>
    <row r="172" spans="2:65" s="12" customFormat="1" ht="11.25">
      <c r="B172" s="148"/>
      <c r="D172" s="144" t="s">
        <v>158</v>
      </c>
      <c r="E172" s="149" t="s">
        <v>1</v>
      </c>
      <c r="F172" s="150" t="s">
        <v>1229</v>
      </c>
      <c r="H172" s="151">
        <v>160</v>
      </c>
      <c r="I172" s="152"/>
      <c r="L172" s="148"/>
      <c r="M172" s="153"/>
      <c r="T172" s="154"/>
      <c r="AT172" s="149" t="s">
        <v>158</v>
      </c>
      <c r="AU172" s="149" t="s">
        <v>88</v>
      </c>
      <c r="AV172" s="12" t="s">
        <v>88</v>
      </c>
      <c r="AW172" s="12" t="s">
        <v>34</v>
      </c>
      <c r="AX172" s="12" t="s">
        <v>78</v>
      </c>
      <c r="AY172" s="149" t="s">
        <v>147</v>
      </c>
    </row>
    <row r="173" spans="2:65" s="13" customFormat="1" ht="11.25">
      <c r="B173" s="155"/>
      <c r="D173" s="144" t="s">
        <v>158</v>
      </c>
      <c r="E173" s="156" t="s">
        <v>1</v>
      </c>
      <c r="F173" s="157" t="s">
        <v>160</v>
      </c>
      <c r="H173" s="158">
        <v>160</v>
      </c>
      <c r="I173" s="159"/>
      <c r="L173" s="155"/>
      <c r="M173" s="160"/>
      <c r="T173" s="161"/>
      <c r="AT173" s="156" t="s">
        <v>158</v>
      </c>
      <c r="AU173" s="156" t="s">
        <v>88</v>
      </c>
      <c r="AV173" s="13" t="s">
        <v>154</v>
      </c>
      <c r="AW173" s="13" t="s">
        <v>34</v>
      </c>
      <c r="AX173" s="13" t="s">
        <v>86</v>
      </c>
      <c r="AY173" s="156" t="s">
        <v>147</v>
      </c>
    </row>
    <row r="174" spans="2:65" s="1" customFormat="1" ht="24.2" customHeight="1">
      <c r="B174" s="31"/>
      <c r="C174" s="131" t="s">
        <v>8</v>
      </c>
      <c r="D174" s="131" t="s">
        <v>149</v>
      </c>
      <c r="E174" s="132" t="s">
        <v>1230</v>
      </c>
      <c r="F174" s="133" t="s">
        <v>1231</v>
      </c>
      <c r="G174" s="134" t="s">
        <v>152</v>
      </c>
      <c r="H174" s="135">
        <v>160</v>
      </c>
      <c r="I174" s="136"/>
      <c r="J174" s="137">
        <f>ROUND(I174*H174,2)</f>
        <v>0</v>
      </c>
      <c r="K174" s="133" t="s">
        <v>153</v>
      </c>
      <c r="L174" s="31"/>
      <c r="M174" s="138" t="s">
        <v>1</v>
      </c>
      <c r="N174" s="139" t="s">
        <v>43</v>
      </c>
      <c r="P174" s="140">
        <f>O174*H174</f>
        <v>0</v>
      </c>
      <c r="Q174" s="140">
        <v>0</v>
      </c>
      <c r="R174" s="140">
        <f>Q174*H174</f>
        <v>0</v>
      </c>
      <c r="S174" s="140">
        <v>0</v>
      </c>
      <c r="T174" s="141">
        <f>S174*H174</f>
        <v>0</v>
      </c>
      <c r="AR174" s="142" t="s">
        <v>154</v>
      </c>
      <c r="AT174" s="142" t="s">
        <v>149</v>
      </c>
      <c r="AU174" s="142" t="s">
        <v>88</v>
      </c>
      <c r="AY174" s="16" t="s">
        <v>147</v>
      </c>
      <c r="BE174" s="143">
        <f>IF(N174="základní",J174,0)</f>
        <v>0</v>
      </c>
      <c r="BF174" s="143">
        <f>IF(N174="snížená",J174,0)</f>
        <v>0</v>
      </c>
      <c r="BG174" s="143">
        <f>IF(N174="zákl. přenesená",J174,0)</f>
        <v>0</v>
      </c>
      <c r="BH174" s="143">
        <f>IF(N174="sníž. přenesená",J174,0)</f>
        <v>0</v>
      </c>
      <c r="BI174" s="143">
        <f>IF(N174="nulová",J174,0)</f>
        <v>0</v>
      </c>
      <c r="BJ174" s="16" t="s">
        <v>86</v>
      </c>
      <c r="BK174" s="143">
        <f>ROUND(I174*H174,2)</f>
        <v>0</v>
      </c>
      <c r="BL174" s="16" t="s">
        <v>154</v>
      </c>
      <c r="BM174" s="142" t="s">
        <v>1232</v>
      </c>
    </row>
    <row r="175" spans="2:65" s="1" customFormat="1" ht="29.25">
      <c r="B175" s="31"/>
      <c r="D175" s="144" t="s">
        <v>156</v>
      </c>
      <c r="F175" s="145" t="s">
        <v>1233</v>
      </c>
      <c r="I175" s="146"/>
      <c r="L175" s="31"/>
      <c r="M175" s="147"/>
      <c r="T175" s="55"/>
      <c r="AT175" s="16" t="s">
        <v>156</v>
      </c>
      <c r="AU175" s="16" t="s">
        <v>88</v>
      </c>
    </row>
    <row r="176" spans="2:65" s="12" customFormat="1" ht="11.25">
      <c r="B176" s="148"/>
      <c r="D176" s="144" t="s">
        <v>158</v>
      </c>
      <c r="E176" s="149" t="s">
        <v>1</v>
      </c>
      <c r="F176" s="150" t="s">
        <v>1229</v>
      </c>
      <c r="H176" s="151">
        <v>160</v>
      </c>
      <c r="I176" s="152"/>
      <c r="L176" s="148"/>
      <c r="M176" s="153"/>
      <c r="T176" s="154"/>
      <c r="AT176" s="149" t="s">
        <v>158</v>
      </c>
      <c r="AU176" s="149" t="s">
        <v>88</v>
      </c>
      <c r="AV176" s="12" t="s">
        <v>88</v>
      </c>
      <c r="AW176" s="12" t="s">
        <v>34</v>
      </c>
      <c r="AX176" s="12" t="s">
        <v>78</v>
      </c>
      <c r="AY176" s="149" t="s">
        <v>147</v>
      </c>
    </row>
    <row r="177" spans="2:65" s="13" customFormat="1" ht="11.25">
      <c r="B177" s="155"/>
      <c r="D177" s="144" t="s">
        <v>158</v>
      </c>
      <c r="E177" s="156" t="s">
        <v>1</v>
      </c>
      <c r="F177" s="157" t="s">
        <v>160</v>
      </c>
      <c r="H177" s="158">
        <v>160</v>
      </c>
      <c r="I177" s="159"/>
      <c r="L177" s="155"/>
      <c r="M177" s="160"/>
      <c r="T177" s="161"/>
      <c r="AT177" s="156" t="s">
        <v>158</v>
      </c>
      <c r="AU177" s="156" t="s">
        <v>88</v>
      </c>
      <c r="AV177" s="13" t="s">
        <v>154</v>
      </c>
      <c r="AW177" s="13" t="s">
        <v>34</v>
      </c>
      <c r="AX177" s="13" t="s">
        <v>86</v>
      </c>
      <c r="AY177" s="156" t="s">
        <v>147</v>
      </c>
    </row>
    <row r="178" spans="2:65" s="1" customFormat="1" ht="33" customHeight="1">
      <c r="B178" s="31"/>
      <c r="C178" s="131" t="s">
        <v>228</v>
      </c>
      <c r="D178" s="131" t="s">
        <v>149</v>
      </c>
      <c r="E178" s="132" t="s">
        <v>1234</v>
      </c>
      <c r="F178" s="133" t="s">
        <v>1235</v>
      </c>
      <c r="G178" s="134" t="s">
        <v>152</v>
      </c>
      <c r="H178" s="135">
        <v>972.8</v>
      </c>
      <c r="I178" s="136"/>
      <c r="J178" s="137">
        <f>ROUND(I178*H178,2)</f>
        <v>0</v>
      </c>
      <c r="K178" s="133" t="s">
        <v>153</v>
      </c>
      <c r="L178" s="31"/>
      <c r="M178" s="138" t="s">
        <v>1</v>
      </c>
      <c r="N178" s="139" t="s">
        <v>43</v>
      </c>
      <c r="P178" s="140">
        <f>O178*H178</f>
        <v>0</v>
      </c>
      <c r="Q178" s="140">
        <v>8.3500000000000005E-2</v>
      </c>
      <c r="R178" s="140">
        <f>Q178*H178</f>
        <v>81.228800000000007</v>
      </c>
      <c r="S178" s="140">
        <v>0</v>
      </c>
      <c r="T178" s="141">
        <f>S178*H178</f>
        <v>0</v>
      </c>
      <c r="AR178" s="142" t="s">
        <v>154</v>
      </c>
      <c r="AT178" s="142" t="s">
        <v>149</v>
      </c>
      <c r="AU178" s="142" t="s">
        <v>88</v>
      </c>
      <c r="AY178" s="16" t="s">
        <v>147</v>
      </c>
      <c r="BE178" s="143">
        <f>IF(N178="základní",J178,0)</f>
        <v>0</v>
      </c>
      <c r="BF178" s="143">
        <f>IF(N178="snížená",J178,0)</f>
        <v>0</v>
      </c>
      <c r="BG178" s="143">
        <f>IF(N178="zákl. přenesená",J178,0)</f>
        <v>0</v>
      </c>
      <c r="BH178" s="143">
        <f>IF(N178="sníž. přenesená",J178,0)</f>
        <v>0</v>
      </c>
      <c r="BI178" s="143">
        <f>IF(N178="nulová",J178,0)</f>
        <v>0</v>
      </c>
      <c r="BJ178" s="16" t="s">
        <v>86</v>
      </c>
      <c r="BK178" s="143">
        <f>ROUND(I178*H178,2)</f>
        <v>0</v>
      </c>
      <c r="BL178" s="16" t="s">
        <v>154</v>
      </c>
      <c r="BM178" s="142" t="s">
        <v>1236</v>
      </c>
    </row>
    <row r="179" spans="2:65" s="1" customFormat="1" ht="29.25">
      <c r="B179" s="31"/>
      <c r="D179" s="144" t="s">
        <v>156</v>
      </c>
      <c r="F179" s="145" t="s">
        <v>1237</v>
      </c>
      <c r="I179" s="146"/>
      <c r="L179" s="31"/>
      <c r="M179" s="147"/>
      <c r="T179" s="55"/>
      <c r="AT179" s="16" t="s">
        <v>156</v>
      </c>
      <c r="AU179" s="16" t="s">
        <v>88</v>
      </c>
    </row>
    <row r="180" spans="2:65" s="12" customFormat="1" ht="11.25">
      <c r="B180" s="148"/>
      <c r="D180" s="144" t="s">
        <v>158</v>
      </c>
      <c r="E180" s="149" t="s">
        <v>1</v>
      </c>
      <c r="F180" s="150" t="s">
        <v>1238</v>
      </c>
      <c r="H180" s="151">
        <v>486.8</v>
      </c>
      <c r="I180" s="152"/>
      <c r="L180" s="148"/>
      <c r="M180" s="153"/>
      <c r="T180" s="154"/>
      <c r="AT180" s="149" t="s">
        <v>158</v>
      </c>
      <c r="AU180" s="149" t="s">
        <v>88</v>
      </c>
      <c r="AV180" s="12" t="s">
        <v>88</v>
      </c>
      <c r="AW180" s="12" t="s">
        <v>34</v>
      </c>
      <c r="AX180" s="12" t="s">
        <v>78</v>
      </c>
      <c r="AY180" s="149" t="s">
        <v>147</v>
      </c>
    </row>
    <row r="181" spans="2:65" s="12" customFormat="1" ht="11.25">
      <c r="B181" s="148"/>
      <c r="D181" s="144" t="s">
        <v>158</v>
      </c>
      <c r="E181" s="149" t="s">
        <v>1</v>
      </c>
      <c r="F181" s="150" t="s">
        <v>1239</v>
      </c>
      <c r="H181" s="151">
        <v>486</v>
      </c>
      <c r="I181" s="152"/>
      <c r="L181" s="148"/>
      <c r="M181" s="153"/>
      <c r="T181" s="154"/>
      <c r="AT181" s="149" t="s">
        <v>158</v>
      </c>
      <c r="AU181" s="149" t="s">
        <v>88</v>
      </c>
      <c r="AV181" s="12" t="s">
        <v>88</v>
      </c>
      <c r="AW181" s="12" t="s">
        <v>34</v>
      </c>
      <c r="AX181" s="12" t="s">
        <v>78</v>
      </c>
      <c r="AY181" s="149" t="s">
        <v>147</v>
      </c>
    </row>
    <row r="182" spans="2:65" s="13" customFormat="1" ht="11.25">
      <c r="B182" s="155"/>
      <c r="D182" s="144" t="s">
        <v>158</v>
      </c>
      <c r="E182" s="156" t="s">
        <v>1</v>
      </c>
      <c r="F182" s="157" t="s">
        <v>160</v>
      </c>
      <c r="H182" s="158">
        <v>972.8</v>
      </c>
      <c r="I182" s="159"/>
      <c r="L182" s="155"/>
      <c r="M182" s="160"/>
      <c r="T182" s="161"/>
      <c r="AT182" s="156" t="s">
        <v>158</v>
      </c>
      <c r="AU182" s="156" t="s">
        <v>88</v>
      </c>
      <c r="AV182" s="13" t="s">
        <v>154</v>
      </c>
      <c r="AW182" s="13" t="s">
        <v>34</v>
      </c>
      <c r="AX182" s="13" t="s">
        <v>86</v>
      </c>
      <c r="AY182" s="156" t="s">
        <v>147</v>
      </c>
    </row>
    <row r="183" spans="2:65" s="1" customFormat="1" ht="16.5" customHeight="1">
      <c r="B183" s="31"/>
      <c r="C183" s="171" t="s">
        <v>234</v>
      </c>
      <c r="D183" s="171" t="s">
        <v>444</v>
      </c>
      <c r="E183" s="172" t="s">
        <v>1240</v>
      </c>
      <c r="F183" s="173" t="s">
        <v>1241</v>
      </c>
      <c r="G183" s="174" t="s">
        <v>169</v>
      </c>
      <c r="H183" s="175">
        <v>325</v>
      </c>
      <c r="I183" s="176"/>
      <c r="J183" s="177">
        <f>ROUND(I183*H183,2)</f>
        <v>0</v>
      </c>
      <c r="K183" s="173" t="s">
        <v>153</v>
      </c>
      <c r="L183" s="178"/>
      <c r="M183" s="179" t="s">
        <v>1</v>
      </c>
      <c r="N183" s="180" t="s">
        <v>43</v>
      </c>
      <c r="P183" s="140">
        <f>O183*H183</f>
        <v>0</v>
      </c>
      <c r="Q183" s="140">
        <v>1.1200000000000001</v>
      </c>
      <c r="R183" s="140">
        <f>Q183*H183</f>
        <v>364.00000000000006</v>
      </c>
      <c r="S183" s="140">
        <v>0</v>
      </c>
      <c r="T183" s="141">
        <f>S183*H183</f>
        <v>0</v>
      </c>
      <c r="AR183" s="142" t="s">
        <v>197</v>
      </c>
      <c r="AT183" s="142" t="s">
        <v>444</v>
      </c>
      <c r="AU183" s="142" t="s">
        <v>88</v>
      </c>
      <c r="AY183" s="16" t="s">
        <v>147</v>
      </c>
      <c r="BE183" s="143">
        <f>IF(N183="základní",J183,0)</f>
        <v>0</v>
      </c>
      <c r="BF183" s="143">
        <f>IF(N183="snížená",J183,0)</f>
        <v>0</v>
      </c>
      <c r="BG183" s="143">
        <f>IF(N183="zákl. přenesená",J183,0)</f>
        <v>0</v>
      </c>
      <c r="BH183" s="143">
        <f>IF(N183="sníž. přenesená",J183,0)</f>
        <v>0</v>
      </c>
      <c r="BI183" s="143">
        <f>IF(N183="nulová",J183,0)</f>
        <v>0</v>
      </c>
      <c r="BJ183" s="16" t="s">
        <v>86</v>
      </c>
      <c r="BK183" s="143">
        <f>ROUND(I183*H183,2)</f>
        <v>0</v>
      </c>
      <c r="BL183" s="16" t="s">
        <v>154</v>
      </c>
      <c r="BM183" s="142" t="s">
        <v>1242</v>
      </c>
    </row>
    <row r="184" spans="2:65" s="1" customFormat="1" ht="11.25">
      <c r="B184" s="31"/>
      <c r="D184" s="144" t="s">
        <v>156</v>
      </c>
      <c r="F184" s="145" t="s">
        <v>1241</v>
      </c>
      <c r="I184" s="146"/>
      <c r="L184" s="31"/>
      <c r="M184" s="147"/>
      <c r="T184" s="55"/>
      <c r="AT184" s="16" t="s">
        <v>156</v>
      </c>
      <c r="AU184" s="16" t="s">
        <v>88</v>
      </c>
    </row>
    <row r="185" spans="2:65" s="12" customFormat="1" ht="11.25">
      <c r="B185" s="148"/>
      <c r="D185" s="144" t="s">
        <v>158</v>
      </c>
      <c r="E185" s="149" t="s">
        <v>1</v>
      </c>
      <c r="F185" s="150" t="s">
        <v>1243</v>
      </c>
      <c r="H185" s="151">
        <v>325</v>
      </c>
      <c r="I185" s="152"/>
      <c r="L185" s="148"/>
      <c r="M185" s="153"/>
      <c r="T185" s="154"/>
      <c r="AT185" s="149" t="s">
        <v>158</v>
      </c>
      <c r="AU185" s="149" t="s">
        <v>88</v>
      </c>
      <c r="AV185" s="12" t="s">
        <v>88</v>
      </c>
      <c r="AW185" s="12" t="s">
        <v>34</v>
      </c>
      <c r="AX185" s="12" t="s">
        <v>78</v>
      </c>
      <c r="AY185" s="149" t="s">
        <v>147</v>
      </c>
    </row>
    <row r="186" spans="2:65" s="13" customFormat="1" ht="11.25">
      <c r="B186" s="155"/>
      <c r="D186" s="144" t="s">
        <v>158</v>
      </c>
      <c r="E186" s="156" t="s">
        <v>1</v>
      </c>
      <c r="F186" s="157" t="s">
        <v>160</v>
      </c>
      <c r="H186" s="158">
        <v>325</v>
      </c>
      <c r="I186" s="159"/>
      <c r="L186" s="155"/>
      <c r="M186" s="160"/>
      <c r="T186" s="161"/>
      <c r="AT186" s="156" t="s">
        <v>158</v>
      </c>
      <c r="AU186" s="156" t="s">
        <v>88</v>
      </c>
      <c r="AV186" s="13" t="s">
        <v>154</v>
      </c>
      <c r="AW186" s="13" t="s">
        <v>34</v>
      </c>
      <c r="AX186" s="13" t="s">
        <v>86</v>
      </c>
      <c r="AY186" s="156" t="s">
        <v>147</v>
      </c>
    </row>
    <row r="187" spans="2:65" s="11" customFormat="1" ht="22.9" customHeight="1">
      <c r="B187" s="119"/>
      <c r="D187" s="120" t="s">
        <v>77</v>
      </c>
      <c r="E187" s="129" t="s">
        <v>878</v>
      </c>
      <c r="F187" s="129" t="s">
        <v>879</v>
      </c>
      <c r="I187" s="122"/>
      <c r="J187" s="130">
        <f>BK187</f>
        <v>0</v>
      </c>
      <c r="L187" s="119"/>
      <c r="M187" s="124"/>
      <c r="P187" s="125">
        <f>SUM(P188:P189)</f>
        <v>0</v>
      </c>
      <c r="R187" s="125">
        <f>SUM(R188:R189)</f>
        <v>0</v>
      </c>
      <c r="T187" s="126">
        <f>SUM(T188:T189)</f>
        <v>0</v>
      </c>
      <c r="AR187" s="120" t="s">
        <v>86</v>
      </c>
      <c r="AT187" s="127" t="s">
        <v>77</v>
      </c>
      <c r="AU187" s="127" t="s">
        <v>86</v>
      </c>
      <c r="AY187" s="120" t="s">
        <v>147</v>
      </c>
      <c r="BK187" s="128">
        <f>SUM(BK188:BK189)</f>
        <v>0</v>
      </c>
    </row>
    <row r="188" spans="2:65" s="1" customFormat="1" ht="24.2" customHeight="1">
      <c r="B188" s="31"/>
      <c r="C188" s="131" t="s">
        <v>241</v>
      </c>
      <c r="D188" s="131" t="s">
        <v>149</v>
      </c>
      <c r="E188" s="132" t="s">
        <v>1244</v>
      </c>
      <c r="F188" s="133" t="s">
        <v>1245</v>
      </c>
      <c r="G188" s="134" t="s">
        <v>380</v>
      </c>
      <c r="H188" s="135">
        <v>445.22899999999998</v>
      </c>
      <c r="I188" s="136"/>
      <c r="J188" s="137">
        <f>ROUND(I188*H188,2)</f>
        <v>0</v>
      </c>
      <c r="K188" s="133" t="s">
        <v>153</v>
      </c>
      <c r="L188" s="31"/>
      <c r="M188" s="138" t="s">
        <v>1</v>
      </c>
      <c r="N188" s="139" t="s">
        <v>43</v>
      </c>
      <c r="P188" s="140">
        <f>O188*H188</f>
        <v>0</v>
      </c>
      <c r="Q188" s="140">
        <v>0</v>
      </c>
      <c r="R188" s="140">
        <f>Q188*H188</f>
        <v>0</v>
      </c>
      <c r="S188" s="140">
        <v>0</v>
      </c>
      <c r="T188" s="141">
        <f>S188*H188</f>
        <v>0</v>
      </c>
      <c r="AR188" s="142" t="s">
        <v>154</v>
      </c>
      <c r="AT188" s="142" t="s">
        <v>149</v>
      </c>
      <c r="AU188" s="142" t="s">
        <v>88</v>
      </c>
      <c r="AY188" s="16" t="s">
        <v>147</v>
      </c>
      <c r="BE188" s="143">
        <f>IF(N188="základní",J188,0)</f>
        <v>0</v>
      </c>
      <c r="BF188" s="143">
        <f>IF(N188="snížená",J188,0)</f>
        <v>0</v>
      </c>
      <c r="BG188" s="143">
        <f>IF(N188="zákl. přenesená",J188,0)</f>
        <v>0</v>
      </c>
      <c r="BH188" s="143">
        <f>IF(N188="sníž. přenesená",J188,0)</f>
        <v>0</v>
      </c>
      <c r="BI188" s="143">
        <f>IF(N188="nulová",J188,0)</f>
        <v>0</v>
      </c>
      <c r="BJ188" s="16" t="s">
        <v>86</v>
      </c>
      <c r="BK188" s="143">
        <f>ROUND(I188*H188,2)</f>
        <v>0</v>
      </c>
      <c r="BL188" s="16" t="s">
        <v>154</v>
      </c>
      <c r="BM188" s="142" t="s">
        <v>1246</v>
      </c>
    </row>
    <row r="189" spans="2:65" s="1" customFormat="1" ht="29.25">
      <c r="B189" s="31"/>
      <c r="D189" s="144" t="s">
        <v>156</v>
      </c>
      <c r="F189" s="145" t="s">
        <v>1247</v>
      </c>
      <c r="I189" s="146"/>
      <c r="L189" s="31"/>
      <c r="M189" s="181"/>
      <c r="N189" s="182"/>
      <c r="O189" s="182"/>
      <c r="P189" s="182"/>
      <c r="Q189" s="182"/>
      <c r="R189" s="182"/>
      <c r="S189" s="182"/>
      <c r="T189" s="183"/>
      <c r="AT189" s="16" t="s">
        <v>156</v>
      </c>
      <c r="AU189" s="16" t="s">
        <v>88</v>
      </c>
    </row>
    <row r="190" spans="2:65" s="1" customFormat="1" ht="6.95" customHeight="1">
      <c r="B190" s="43"/>
      <c r="C190" s="44"/>
      <c r="D190" s="44"/>
      <c r="E190" s="44"/>
      <c r="F190" s="44"/>
      <c r="G190" s="44"/>
      <c r="H190" s="44"/>
      <c r="I190" s="44"/>
      <c r="J190" s="44"/>
      <c r="K190" s="44"/>
      <c r="L190" s="31"/>
    </row>
  </sheetData>
  <sheetProtection algorithmName="SHA-512" hashValue="W7ngkGLC7Qx5+yJx7DLd9gZ/kxY9Ebds2xqRu3UOMtfbNu+B8WE1dmA13cOMkZmQrEivW6RPlsGmw2/T52TldQ==" saltValue="PfvP5YJbNNU21bpKV95VozE7QM0+QzWv2zfxGPcBbkeIwkNtGaCapsGoBvCWNZ2BAvCRaY2sVj3aeFcNUtyoMw==" spinCount="100000" sheet="1" objects="1" scenarios="1" formatColumns="0" formatRows="0" autoFilter="0"/>
  <autoFilter ref="C119:K189" xr:uid="{00000000-0009-0000-0000-000008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24</vt:i4>
      </vt:variant>
    </vt:vector>
  </HeadingPairs>
  <TitlesOfParts>
    <vt:vector size="36" baseType="lpstr">
      <vt:lpstr>Rekapitulace stavby</vt:lpstr>
      <vt:lpstr>SO 01 - Terénní úpravy - ...</vt:lpstr>
      <vt:lpstr>SO 02 - Zemní hráz - 1. část</vt:lpstr>
      <vt:lpstr>SO 03 - Těsnění podloží -...</vt:lpstr>
      <vt:lpstr>SO 04 - Drenáže - 1. část</vt:lpstr>
      <vt:lpstr>SO 05 - Venkovní osvětlen...</vt:lpstr>
      <vt:lpstr>SO 06 - Záchytný příkop -...</vt:lpstr>
      <vt:lpstr>SO 07 - Oplocení - 1. část</vt:lpstr>
      <vt:lpstr>SO 08 - Provozní komunika...</vt:lpstr>
      <vt:lpstr>SO 09 - Výtlak - 1. část</vt:lpstr>
      <vt:lpstr>SO 10 - Spodní drenáž - 1...</vt:lpstr>
      <vt:lpstr>VON - Vedlejší a ostatní ...</vt:lpstr>
      <vt:lpstr>'Rekapitulace stavby'!Názvy_tisku</vt:lpstr>
      <vt:lpstr>'SO 01 - Terénní úpravy - ...'!Názvy_tisku</vt:lpstr>
      <vt:lpstr>'SO 02 - Zemní hráz - 1. část'!Názvy_tisku</vt:lpstr>
      <vt:lpstr>'SO 03 - Těsnění podloží -...'!Názvy_tisku</vt:lpstr>
      <vt:lpstr>'SO 04 - Drenáže - 1. část'!Názvy_tisku</vt:lpstr>
      <vt:lpstr>'SO 05 - Venkovní osvětlen...'!Názvy_tisku</vt:lpstr>
      <vt:lpstr>'SO 06 - Záchytný příkop -...'!Názvy_tisku</vt:lpstr>
      <vt:lpstr>'SO 07 - Oplocení - 1. část'!Názvy_tisku</vt:lpstr>
      <vt:lpstr>'SO 08 - Provozní komunika...'!Názvy_tisku</vt:lpstr>
      <vt:lpstr>'SO 09 - Výtlak - 1. část'!Názvy_tisku</vt:lpstr>
      <vt:lpstr>'SO 10 - Spodní drenáž - 1...'!Názvy_tisku</vt:lpstr>
      <vt:lpstr>'VON - Vedlejší a ostatní ...'!Názvy_tisku</vt:lpstr>
      <vt:lpstr>'Rekapitulace stavby'!Oblast_tisku</vt:lpstr>
      <vt:lpstr>'SO 01 - Terénní úpravy - ...'!Oblast_tisku</vt:lpstr>
      <vt:lpstr>'SO 02 - Zemní hráz - 1. část'!Oblast_tisku</vt:lpstr>
      <vt:lpstr>'SO 03 - Těsnění podloží -...'!Oblast_tisku</vt:lpstr>
      <vt:lpstr>'SO 04 - Drenáže - 1. část'!Oblast_tisku</vt:lpstr>
      <vt:lpstr>'SO 05 - Venkovní osvětlen...'!Oblast_tisku</vt:lpstr>
      <vt:lpstr>'SO 06 - Záchytný příkop -...'!Oblast_tisku</vt:lpstr>
      <vt:lpstr>'SO 07 - Oplocení - 1. část'!Oblast_tisku</vt:lpstr>
      <vt:lpstr>'SO 08 - Provozní komunika...'!Oblast_tisku</vt:lpstr>
      <vt:lpstr>'SO 09 - Výtlak - 1. část'!Oblast_tisku</vt:lpstr>
      <vt:lpstr>'SO 10 - Spodní drenáž - 1...'!Oblast_tisku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Dolensky</dc:creator>
  <cp:lastModifiedBy>Kučera Jiří</cp:lastModifiedBy>
  <dcterms:created xsi:type="dcterms:W3CDTF">2025-10-29T12:11:03Z</dcterms:created>
  <dcterms:modified xsi:type="dcterms:W3CDTF">2025-10-29T13:04:40Z</dcterms:modified>
</cp:coreProperties>
</file>